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2516" windowHeight="7416" tabRatio="919" activeTab="2"/>
  </bookViews>
  <sheets>
    <sheet name="Titul" sheetId="1" r:id="rId1"/>
    <sheet name="Officials" sheetId="2" r:id="rId2"/>
    <sheet name="S4A" sheetId="3" r:id="rId3"/>
    <sheet name="S8E-P" sheetId="4" r:id="rId4"/>
    <sheet name="1round" sheetId="5" r:id="rId5"/>
    <sheet name="2round" sheetId="6" r:id="rId6"/>
    <sheet name="3round" sheetId="7" r:id="rId7"/>
    <sheet name="Final" sheetId="8" r:id="rId8"/>
    <sheet name="S6A " sheetId="9" r:id="rId9"/>
    <sheet name="S7" sheetId="10" r:id="rId10"/>
    <sheet name="S9A " sheetId="11" r:id="rId11"/>
  </sheets>
  <definedNames>
    <definedName name="_xlnm._FilterDatabase" localSheetId="8" hidden="1">'S6A '!$B$10:$N$42</definedName>
    <definedName name="_xlnm._FilterDatabase" localSheetId="9" hidden="1">'S7'!$B$10:$L$23</definedName>
    <definedName name="_xlnm._FilterDatabase" localSheetId="10" hidden="1">'S9A '!$B$10:$N$10</definedName>
  </definedNames>
  <calcPr fullCalcOnLoad="1"/>
</workbook>
</file>

<file path=xl/sharedStrings.xml><?xml version="1.0" encoding="utf-8"?>
<sst xmlns="http://schemas.openxmlformats.org/spreadsheetml/2006/main" count="937" uniqueCount="260">
  <si>
    <t>Country code</t>
  </si>
  <si>
    <t>Round 1</t>
  </si>
  <si>
    <t>Round 2</t>
  </si>
  <si>
    <t>Total</t>
  </si>
  <si>
    <t>Pts to championship</t>
  </si>
  <si>
    <t>Round 3</t>
  </si>
  <si>
    <t>Start №</t>
  </si>
  <si>
    <t>RUS</t>
  </si>
  <si>
    <t>UKR</t>
  </si>
  <si>
    <t>Start№</t>
  </si>
  <si>
    <t>Static ratings</t>
  </si>
  <si>
    <t>Personal championship</t>
  </si>
  <si>
    <t>Table of Results</t>
  </si>
  <si>
    <t xml:space="preserve">Class of models </t>
  </si>
  <si>
    <t>S4A</t>
  </si>
  <si>
    <t>Prototype</t>
  </si>
  <si>
    <t>Amount</t>
  </si>
  <si>
    <t>Final</t>
  </si>
  <si>
    <t>Place</t>
  </si>
  <si>
    <t>S6A</t>
  </si>
  <si>
    <t>S9A</t>
  </si>
  <si>
    <t>S7</t>
  </si>
  <si>
    <t>Sport director</t>
  </si>
  <si>
    <r>
      <t>Range safety officer</t>
    </r>
    <r>
      <rPr>
        <u val="single"/>
        <sz val="11"/>
        <color indexed="8"/>
        <rFont val="Calibri"/>
        <family val="2"/>
      </rPr>
      <t xml:space="preserve">                                        </t>
    </r>
  </si>
  <si>
    <t>Secretary</t>
  </si>
  <si>
    <t xml:space="preserve">                                               </t>
  </si>
  <si>
    <t>FAI jury</t>
  </si>
  <si>
    <t>Vladimir Minakov (RUS)</t>
  </si>
  <si>
    <t>S8E/P</t>
  </si>
  <si>
    <t>FINAL SCORE LISTS</t>
  </si>
  <si>
    <t>JURY FAI:</t>
  </si>
  <si>
    <t>Mr. Igor Volkanov (UKRAINE)</t>
  </si>
  <si>
    <t>Mr. Vladimir Minakov (RUSSIA)</t>
  </si>
  <si>
    <t>JUDGER FAI S7:</t>
  </si>
  <si>
    <t>-Chief judge of scale</t>
  </si>
  <si>
    <t>-judge of scale</t>
  </si>
  <si>
    <t>SPORTS DIRECTOR:</t>
  </si>
  <si>
    <t>CONTEST DIRECTOR:</t>
  </si>
  <si>
    <t>List of participation - class S8E/P</t>
  </si>
  <si>
    <t>I ROUND</t>
  </si>
  <si>
    <t>Group 1</t>
  </si>
  <si>
    <t>No</t>
  </si>
  <si>
    <t>St. No</t>
  </si>
  <si>
    <t>Competitor</t>
  </si>
  <si>
    <t>Licence</t>
  </si>
  <si>
    <t>FLIGHT</t>
  </si>
  <si>
    <t>TOTAL</t>
  </si>
  <si>
    <t>Boarding</t>
  </si>
  <si>
    <t>RESULT</t>
  </si>
  <si>
    <t>NOTE</t>
  </si>
  <si>
    <t>Group 2</t>
  </si>
  <si>
    <t>II ROUND</t>
  </si>
  <si>
    <t>III ROUND</t>
  </si>
  <si>
    <t>FINAL</t>
  </si>
  <si>
    <t>FAI World Cup Stage - Yangel Cup</t>
  </si>
  <si>
    <t>Igor Volkanov (UKR)</t>
  </si>
  <si>
    <t>Fly-off</t>
  </si>
  <si>
    <t>WC Score</t>
  </si>
  <si>
    <t xml:space="preserve"> </t>
  </si>
  <si>
    <t>BLR</t>
  </si>
  <si>
    <t>071</t>
  </si>
  <si>
    <t>MINKEVICH Vladimir</t>
  </si>
  <si>
    <t>042</t>
  </si>
  <si>
    <t>Total Summ</t>
  </si>
  <si>
    <t>COMPETITOR</t>
  </si>
  <si>
    <t>SIDORENKO Vitaliy</t>
  </si>
  <si>
    <t>№</t>
  </si>
  <si>
    <t>RANGE SAFETY OFFICER:</t>
  </si>
  <si>
    <t>Judge of scale:</t>
  </si>
  <si>
    <t>RAPALYK Bogdan</t>
  </si>
  <si>
    <t>BAIBIKOV Sergey</t>
  </si>
  <si>
    <t>OLIFIROV Boris</t>
  </si>
  <si>
    <t>PROTSENKO Kiril</t>
  </si>
  <si>
    <t>LITVINENKO Viktor</t>
  </si>
  <si>
    <t>VYSOTSKIY Pavel</t>
  </si>
  <si>
    <t>VOLKANOV Igor</t>
  </si>
  <si>
    <t>FAI   jury</t>
  </si>
  <si>
    <t>" Yangel Cup "</t>
  </si>
  <si>
    <t>Igor Volkanоv (UKR)</t>
  </si>
  <si>
    <t>S-245</t>
  </si>
  <si>
    <t>S-723</t>
  </si>
  <si>
    <t>S-660</t>
  </si>
  <si>
    <t>S-625</t>
  </si>
  <si>
    <t>S-784</t>
  </si>
  <si>
    <t>S-787</t>
  </si>
  <si>
    <t>S-722</t>
  </si>
  <si>
    <t>S-501</t>
  </si>
  <si>
    <t>S-602</t>
  </si>
  <si>
    <t>S-325</t>
  </si>
  <si>
    <t>UKR-S-602</t>
  </si>
  <si>
    <t>" Yangel Сup "</t>
  </si>
  <si>
    <t>Vladimir Panakhno</t>
  </si>
  <si>
    <t>Jupiter-C</t>
  </si>
  <si>
    <t>Trailblazer-II F</t>
  </si>
  <si>
    <t xml:space="preserve"> World Cup 2013</t>
  </si>
  <si>
    <t xml:space="preserve"> World Cup 2013 Yangel</t>
  </si>
  <si>
    <t>"YANGEL CUP 2013"</t>
  </si>
  <si>
    <t>128</t>
  </si>
  <si>
    <t xml:space="preserve">HRABOUSKI Valery </t>
  </si>
  <si>
    <t>BOLSHAKOV Sergey</t>
  </si>
  <si>
    <t>TARAN Roman</t>
  </si>
  <si>
    <t>BRIVNIEKS Roberts</t>
  </si>
  <si>
    <t>RAUDINS Oskars</t>
  </si>
  <si>
    <t>450</t>
  </si>
  <si>
    <t>PUMPURS Lauris</t>
  </si>
  <si>
    <t>264</t>
  </si>
  <si>
    <t>BRAKOVSKIS Maris</t>
  </si>
  <si>
    <t>287</t>
  </si>
  <si>
    <t>OJAVERS Alexandr</t>
  </si>
  <si>
    <t>261</t>
  </si>
  <si>
    <t>KORPEIKINS Vladislavs</t>
  </si>
  <si>
    <t>467</t>
  </si>
  <si>
    <t>S-350</t>
  </si>
  <si>
    <t>SHAKO Aleksey</t>
  </si>
  <si>
    <t>S-729</t>
  </si>
  <si>
    <t>PALAHUTA Yuriy</t>
  </si>
  <si>
    <t>S-222</t>
  </si>
  <si>
    <t>LAVRYNENKO Maksym</t>
  </si>
  <si>
    <t>S-615</t>
  </si>
  <si>
    <t>068</t>
  </si>
  <si>
    <t>0254</t>
  </si>
  <si>
    <t>KHOROSH Oleg</t>
  </si>
  <si>
    <t>0629</t>
  </si>
  <si>
    <t>KHOROSH Roman</t>
  </si>
  <si>
    <t>0779</t>
  </si>
  <si>
    <t>TKACHENKO Denis</t>
  </si>
  <si>
    <t>01979</t>
  </si>
  <si>
    <t>SERDYUK Valeriy</t>
  </si>
  <si>
    <t>S-631</t>
  </si>
  <si>
    <t>S-886</t>
  </si>
  <si>
    <t>S-887</t>
  </si>
  <si>
    <t>S-885</t>
  </si>
  <si>
    <t>Mr. Vladimir Panakhno  (UKRAINE)</t>
  </si>
  <si>
    <t>S-338</t>
  </si>
  <si>
    <t>S-892</t>
  </si>
  <si>
    <t>S-893</t>
  </si>
  <si>
    <t>S-894</t>
  </si>
  <si>
    <t>S-895</t>
  </si>
  <si>
    <t>S-221</t>
  </si>
  <si>
    <t>S-890</t>
  </si>
  <si>
    <t>S-889</t>
  </si>
  <si>
    <t>LASHKO Alexander</t>
  </si>
  <si>
    <t>TRUSH Sergey</t>
  </si>
  <si>
    <t>UR-311</t>
  </si>
  <si>
    <t>KORPEIKIN Vladislav</t>
  </si>
  <si>
    <t>GAHOV Oleg</t>
  </si>
  <si>
    <t>MUKHA Roman</t>
  </si>
  <si>
    <t>SERDYUKOV Sergey</t>
  </si>
  <si>
    <t>VOROBJOV Nikolay</t>
  </si>
  <si>
    <t>KARPLUK Vladimir</t>
  </si>
  <si>
    <t>KARPLUK Ivan</t>
  </si>
  <si>
    <t>VARCHIV Vadim</t>
  </si>
  <si>
    <t>BAHMACKIY Viktor</t>
  </si>
  <si>
    <t>SOROKA Maksim</t>
  </si>
  <si>
    <t>Group 3</t>
  </si>
  <si>
    <t>RUS-01979</t>
  </si>
  <si>
    <t>RUS-068</t>
  </si>
  <si>
    <t>SHULYK Sergey</t>
  </si>
  <si>
    <t>S-225</t>
  </si>
  <si>
    <t>PISKYNOV Alexey</t>
  </si>
  <si>
    <t>SAMOSHKIN Vadim</t>
  </si>
  <si>
    <t>RUS-0779</t>
  </si>
  <si>
    <t>RUS-0160</t>
  </si>
  <si>
    <t>BLR-042</t>
  </si>
  <si>
    <t>UKR-S-729</t>
  </si>
  <si>
    <t>UKR-S-222</t>
  </si>
  <si>
    <t>UKR-S-893</t>
  </si>
  <si>
    <t>UKR-S-350</t>
  </si>
  <si>
    <t>RUS-0254</t>
  </si>
  <si>
    <t>UKR-S-631</t>
  </si>
  <si>
    <t>UKR-S-501</t>
  </si>
  <si>
    <t>UKR-S-245</t>
  </si>
  <si>
    <t>UKR-S-325</t>
  </si>
  <si>
    <t>D.Q. 11.3.2</t>
  </si>
  <si>
    <t>D.Q. 11.3.4</t>
  </si>
  <si>
    <t>20-21</t>
  </si>
  <si>
    <t>SIDORENKO Vitaly</t>
  </si>
  <si>
    <t>ZUBOV Dmitriy</t>
  </si>
  <si>
    <t xml:space="preserve">Denis Prydannikov </t>
  </si>
  <si>
    <t xml:space="preserve">Irina Sklyar </t>
  </si>
  <si>
    <t>Mr. Mikhail Ryabokon (UKRAINE)</t>
  </si>
  <si>
    <t>Mr. Denis Prydannikov  (UKRAINE)</t>
  </si>
  <si>
    <t>Mr. Alexey Koryapin (RUSSIA)</t>
  </si>
  <si>
    <t>Alexey Koryapin (RUS)</t>
  </si>
  <si>
    <t>ZAYTSEV Oleg</t>
  </si>
  <si>
    <t>KORPEIKINS Vladislav</t>
  </si>
  <si>
    <t>LIPAI Alexander</t>
  </si>
  <si>
    <t>GOLOVIN Alexander</t>
  </si>
  <si>
    <t>SMOLIANKO Vitaliy</t>
  </si>
  <si>
    <t>13-14</t>
  </si>
  <si>
    <t>LAT</t>
  </si>
  <si>
    <t>HARKUSHA Vitaly</t>
  </si>
  <si>
    <t>S-891</t>
  </si>
  <si>
    <t>BEDOVSKIY Valeriy</t>
  </si>
  <si>
    <t>MELEZHIK Veronika</t>
  </si>
  <si>
    <t>LAT-264</t>
  </si>
  <si>
    <t>LAT-467</t>
  </si>
  <si>
    <t>LAT-450</t>
  </si>
  <si>
    <t>LAT-287</t>
  </si>
  <si>
    <t>LAT-061</t>
  </si>
  <si>
    <t>LAT-261</t>
  </si>
  <si>
    <t>Mr. Sergey Bondarenko (UKRAINE)</t>
  </si>
  <si>
    <t>Ilmars Breidaks (LAT)</t>
  </si>
  <si>
    <t>Sergey Bondarenko (UKR)</t>
  </si>
  <si>
    <t>Mr. Alexander Pogrebnyak (UKRAINA)</t>
  </si>
  <si>
    <t>Mr. Alexander Zagorodniy (RUSSIA)</t>
  </si>
  <si>
    <t>OJAVERS Alexander</t>
  </si>
  <si>
    <t>KRAVCHENKO Alexander</t>
  </si>
  <si>
    <t>KOSTYRYA Alexander</t>
  </si>
  <si>
    <t>SHAKO Alexey</t>
  </si>
  <si>
    <t>KORYAPIN Alexey</t>
  </si>
  <si>
    <t>Mr. Alexander Pogrebnyak (UKR)</t>
  </si>
  <si>
    <t>Mr. Alexander Zagorodniy (RUS)</t>
  </si>
  <si>
    <t>Mr. Alexander Bedovskiy  (UKR)</t>
  </si>
  <si>
    <t>Mr.  Alexander Bedovskiy (UKRAINA)</t>
  </si>
  <si>
    <t>S-935</t>
  </si>
  <si>
    <t>S-934</t>
  </si>
  <si>
    <t>S-933</t>
  </si>
  <si>
    <t>Nike-Apache</t>
  </si>
  <si>
    <t>Meteor Simulation D 70 3544</t>
  </si>
  <si>
    <t>MP-20</t>
  </si>
  <si>
    <t>Eridan</t>
  </si>
  <si>
    <t>Taurus-Tomagavk</t>
  </si>
  <si>
    <t>CA-3</t>
  </si>
  <si>
    <t>Inter Kosmos</t>
  </si>
  <si>
    <t>26-27</t>
  </si>
  <si>
    <t>25-26</t>
  </si>
  <si>
    <t>MRD</t>
  </si>
  <si>
    <t>12-13</t>
  </si>
  <si>
    <t>-</t>
  </si>
  <si>
    <t>Mr. Ilmars Breidaks (LATVIYA)</t>
  </si>
  <si>
    <t>THE STAGE OF THE FAI WORLD CUP</t>
  </si>
  <si>
    <r>
      <t xml:space="preserve"> </t>
    </r>
    <r>
      <rPr>
        <sz val="12"/>
        <color indexed="8"/>
        <rFont val="Times New Roman"/>
        <family val="1"/>
      </rPr>
      <t xml:space="preserve"> JULY  28th -  31th     2013 </t>
    </r>
  </si>
  <si>
    <r>
      <rPr>
        <sz val="14"/>
        <color indexed="30"/>
        <rFont val="Times New Roman"/>
        <family val="1"/>
      </rPr>
      <t xml:space="preserve">                          </t>
    </r>
    <r>
      <rPr>
        <b/>
        <sz val="14"/>
        <color indexed="30"/>
        <rFont val="Times New Roman"/>
        <family val="1"/>
      </rPr>
      <t xml:space="preserve"> Spacemodelling Sport Federation of Ukraine</t>
    </r>
    <r>
      <rPr>
        <b/>
        <sz val="14"/>
        <color indexed="8"/>
        <rFont val="Times New Roman"/>
        <family val="1"/>
      </rPr>
      <t xml:space="preserve"> </t>
    </r>
  </si>
  <si>
    <t xml:space="preserve">               THE INTERNATIONAL SPACEMODELLING COMPETITIONS</t>
  </si>
  <si>
    <t>Chairman of jury</t>
  </si>
  <si>
    <t xml:space="preserve"> Member </t>
  </si>
  <si>
    <t xml:space="preserve"> Member for S 8 E/P</t>
  </si>
  <si>
    <t>YL-287</t>
  </si>
  <si>
    <t>YL-467</t>
  </si>
  <si>
    <t>YL-264</t>
  </si>
  <si>
    <t>YL-450</t>
  </si>
  <si>
    <t>YL-261</t>
  </si>
  <si>
    <t>29 th July, 2013</t>
  </si>
  <si>
    <t>Air Temperature: T =23-27 C</t>
  </si>
  <si>
    <t>Wind Speed: V =3-5  m/s</t>
  </si>
  <si>
    <t>S-792</t>
  </si>
  <si>
    <t>S-793</t>
  </si>
  <si>
    <t>S-728</t>
  </si>
  <si>
    <t>YL-061</t>
  </si>
  <si>
    <t>Air Temperature: T =26-29 C</t>
  </si>
  <si>
    <t>Wind Speed: V =6-8  m/s</t>
  </si>
  <si>
    <t>S-311</t>
  </si>
  <si>
    <t>UKR-S-311</t>
  </si>
  <si>
    <t>Dnipropetrovsk,  Ukraina</t>
  </si>
  <si>
    <t>Dnipropetrovsk, Ukraine</t>
  </si>
  <si>
    <t>30 th July, 2013</t>
  </si>
  <si>
    <t>UKR-S-728</t>
  </si>
  <si>
    <t>UKR-S-792</t>
  </si>
  <si>
    <t>UKR-S-793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</si>
</sst>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</numFmts>
  <fonts count="67">
    <font>
      <sz val="11"/>
      <color indexed="8"/>
      <name val="Calibri"/>
      <family val="2"/>
    </font>
    <font>
      <sz val="11"/>
      <name val="Calibri"/>
      <family val="2"/>
    </font>
    <font>
      <sz val="24"/>
      <color indexed="8"/>
      <name val="Copperplate Gothic Bold"/>
      <family val="2"/>
    </font>
    <font>
      <sz val="8"/>
      <color indexed="8"/>
      <name val="Calibri"/>
      <family val="2"/>
    </font>
    <font>
      <sz val="16"/>
      <color indexed="8"/>
      <name val="Copperplate Gothic Bold"/>
      <family val="2"/>
    </font>
    <font>
      <sz val="16"/>
      <color indexed="8"/>
      <name val="Calibri"/>
      <family val="2"/>
    </font>
    <font>
      <b/>
      <sz val="20"/>
      <color indexed="8"/>
      <name val="Calibri"/>
      <family val="2"/>
    </font>
    <font>
      <sz val="14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mbria"/>
      <family val="1"/>
    </font>
    <font>
      <sz val="10"/>
      <name val="Cambria"/>
      <family val="1"/>
    </font>
    <font>
      <sz val="8"/>
      <name val="Calibri"/>
      <family val="2"/>
    </font>
    <font>
      <sz val="12"/>
      <color indexed="8"/>
      <name val="Copperplate Gothic Bold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Times New Roman"/>
      <family val="1"/>
    </font>
    <font>
      <sz val="10"/>
      <name val="Arial Cyr"/>
      <family val="0"/>
    </font>
    <font>
      <sz val="18"/>
      <color indexed="8"/>
      <name val="Times New Roman"/>
      <family val="1"/>
    </font>
    <font>
      <sz val="11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30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30"/>
      <name val="Times New Roman"/>
      <family val="1"/>
    </font>
    <font>
      <sz val="14"/>
      <color indexed="8"/>
      <name val="Copperplate Gothic Bold"/>
      <family val="2"/>
    </font>
    <font>
      <u val="single"/>
      <sz val="11"/>
      <color indexed="12"/>
      <name val="Calibri"/>
      <family val="2"/>
    </font>
    <font>
      <b/>
      <sz val="18"/>
      <color indexed="1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8"/>
      <color theme="3" tint="-0.2499700039625167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/>
    </border>
    <border>
      <left style="thin">
        <color indexed="8"/>
      </left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3" applyNumberFormat="0" applyFill="0" applyAlignment="0" applyProtection="0"/>
    <xf numFmtId="0" fontId="55" fillId="29" borderId="4" applyNumberFormat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27" borderId="1" applyNumberFormat="0" applyAlignment="0" applyProtection="0"/>
    <xf numFmtId="9" fontId="0" fillId="0" borderId="0" applyFont="0" applyFill="0" applyBorder="0" applyAlignment="0" applyProtection="0"/>
    <xf numFmtId="0" fontId="61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5" fillId="32" borderId="0" applyNumberFormat="0" applyBorder="0" applyAlignment="0" applyProtection="0"/>
    <xf numFmtId="0" fontId="21" fillId="0" borderId="0">
      <alignment/>
      <protection/>
    </xf>
    <xf numFmtId="0" fontId="0" fillId="0" borderId="0">
      <alignment/>
      <protection/>
    </xf>
  </cellStyleXfs>
  <cellXfs count="190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2" fillId="0" borderId="0" xfId="0" applyFont="1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 horizontal="left"/>
      <protection hidden="1"/>
    </xf>
    <xf numFmtId="0" fontId="1" fillId="0" borderId="0" xfId="0" applyFont="1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10" xfId="0" applyFont="1" applyFill="1" applyBorder="1" applyAlignment="1" applyProtection="1">
      <alignment horizontal="center" vertical="center" wrapText="1"/>
      <protection hidden="1"/>
    </xf>
    <xf numFmtId="0" fontId="0" fillId="0" borderId="10" xfId="0" applyNumberFormat="1" applyBorder="1" applyAlignment="1" applyProtection="1">
      <alignment horizontal="center"/>
      <protection hidden="1"/>
    </xf>
    <xf numFmtId="0" fontId="0" fillId="0" borderId="10" xfId="0" applyFill="1" applyBorder="1" applyAlignment="1" applyProtection="1">
      <alignment horizontal="left"/>
      <protection hidden="1"/>
    </xf>
    <xf numFmtId="0" fontId="0" fillId="0" borderId="10" xfId="0" applyFill="1" applyBorder="1" applyAlignment="1" applyProtection="1">
      <alignment horizontal="center"/>
      <protection hidden="1"/>
    </xf>
    <xf numFmtId="0" fontId="1" fillId="0" borderId="10" xfId="0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 horizontal="left"/>
      <protection hidden="1"/>
    </xf>
    <xf numFmtId="0" fontId="1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 horizontal="center"/>
      <protection hidden="1"/>
    </xf>
    <xf numFmtId="0" fontId="2" fillId="0" borderId="0" xfId="0" applyFont="1" applyFill="1" applyAlignment="1" applyProtection="1">
      <alignment/>
      <protection hidden="1"/>
    </xf>
    <xf numFmtId="0" fontId="0" fillId="0" borderId="0" xfId="0" applyNumberFormat="1" applyAlignment="1" applyProtection="1">
      <alignment horizontal="center"/>
      <protection hidden="1"/>
    </xf>
    <xf numFmtId="0" fontId="0" fillId="0" borderId="0" xfId="0" applyFill="1" applyAlignment="1" applyProtection="1">
      <alignment horizontal="center"/>
      <protection hidden="1"/>
    </xf>
    <xf numFmtId="0" fontId="0" fillId="0" borderId="0" xfId="0" applyFill="1" applyAlignment="1" applyProtection="1">
      <alignment horizontal="left"/>
      <protection hidden="1"/>
    </xf>
    <xf numFmtId="0" fontId="1" fillId="0" borderId="0" xfId="0" applyFont="1" applyFill="1" applyAlignment="1" applyProtection="1">
      <alignment/>
      <protection hidden="1"/>
    </xf>
    <xf numFmtId="0" fontId="3" fillId="0" borderId="0" xfId="0" applyFont="1" applyFill="1" applyAlignment="1" applyProtection="1">
      <alignment horizontal="right"/>
      <protection hidden="1"/>
    </xf>
    <xf numFmtId="0" fontId="0" fillId="0" borderId="0" xfId="0" applyNumberFormat="1" applyBorder="1" applyAlignment="1" applyProtection="1">
      <alignment horizontal="center"/>
      <protection hidden="1"/>
    </xf>
    <xf numFmtId="0" fontId="0" fillId="0" borderId="0" xfId="0" applyFill="1" applyAlignment="1" applyProtection="1">
      <alignment horizontal="right"/>
      <protection hidden="1"/>
    </xf>
    <xf numFmtId="0" fontId="0" fillId="0" borderId="10" xfId="0" applyFill="1" applyBorder="1" applyAlignment="1" applyProtection="1">
      <alignment/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0" fontId="53" fillId="0" borderId="0" xfId="44" applyAlignment="1" applyProtection="1">
      <alignment/>
      <protection/>
    </xf>
    <xf numFmtId="0" fontId="3" fillId="0" borderId="0" xfId="0" applyFont="1" applyFill="1" applyBorder="1" applyAlignment="1" applyProtection="1">
      <alignment horizontal="right"/>
      <protection hidden="1"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1" fillId="0" borderId="11" xfId="0" applyFont="1" applyFill="1" applyBorder="1" applyAlignment="1" applyProtection="1">
      <alignment horizontal="center"/>
      <protection hidden="1"/>
    </xf>
    <xf numFmtId="0" fontId="1" fillId="33" borderId="10" xfId="0" applyFont="1" applyFill="1" applyBorder="1" applyAlignment="1" applyProtection="1">
      <alignment horizontal="center"/>
      <protection hidden="1"/>
    </xf>
    <xf numFmtId="0" fontId="6" fillId="0" borderId="0" xfId="0" applyFont="1" applyAlignment="1">
      <alignment/>
    </xf>
    <xf numFmtId="0" fontId="1" fillId="0" borderId="12" xfId="0" applyFont="1" applyFill="1" applyBorder="1" applyAlignment="1" applyProtection="1">
      <alignment horizontal="center"/>
      <protection hidden="1"/>
    </xf>
    <xf numFmtId="0" fontId="1" fillId="0" borderId="11" xfId="0" applyNumberFormat="1" applyFont="1" applyFill="1" applyBorder="1" applyAlignment="1" applyProtection="1">
      <alignment horizontal="center"/>
      <protection hidden="1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49" fontId="0" fillId="0" borderId="0" xfId="0" applyNumberFormat="1" applyAlignment="1">
      <alignment/>
    </xf>
    <xf numFmtId="0" fontId="10" fillId="0" borderId="0" xfId="0" applyFont="1" applyAlignment="1">
      <alignment/>
    </xf>
    <xf numFmtId="0" fontId="7" fillId="0" borderId="0" xfId="0" applyFont="1" applyAlignment="1">
      <alignment/>
    </xf>
    <xf numFmtId="49" fontId="7" fillId="0" borderId="0" xfId="0" applyNumberFormat="1" applyFont="1" applyAlignment="1">
      <alignment/>
    </xf>
    <xf numFmtId="49" fontId="7" fillId="0" borderId="0" xfId="0" applyNumberFormat="1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NumberFormat="1" applyFont="1" applyFill="1" applyBorder="1" applyAlignment="1" applyProtection="1">
      <alignment horizontal="center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49" fontId="0" fillId="0" borderId="0" xfId="0" applyNumberFormat="1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 vertical="center"/>
    </xf>
    <xf numFmtId="0" fontId="0" fillId="0" borderId="10" xfId="0" applyNumberFormat="1" applyFont="1" applyBorder="1" applyAlignment="1" applyProtection="1">
      <alignment horizontal="center" vertical="center" wrapText="1"/>
      <protection hidden="1"/>
    </xf>
    <xf numFmtId="0" fontId="0" fillId="0" borderId="10" xfId="0" applyFill="1" applyBorder="1" applyAlignment="1" applyProtection="1">
      <alignment horizontal="center" vertical="center" wrapText="1"/>
      <protection hidden="1"/>
    </xf>
    <xf numFmtId="1" fontId="14" fillId="0" borderId="10" xfId="0" applyNumberFormat="1" applyFont="1" applyBorder="1" applyAlignment="1">
      <alignment horizontal="center"/>
    </xf>
    <xf numFmtId="0" fontId="14" fillId="0" borderId="10" xfId="0" applyFont="1" applyFill="1" applyBorder="1" applyAlignment="1" applyProtection="1">
      <alignment horizontal="left"/>
      <protection hidden="1"/>
    </xf>
    <xf numFmtId="0" fontId="14" fillId="0" borderId="10" xfId="0" applyFont="1" applyFill="1" applyBorder="1" applyAlignment="1" applyProtection="1">
      <alignment horizontal="center"/>
      <protection hidden="1"/>
    </xf>
    <xf numFmtId="0" fontId="15" fillId="0" borderId="10" xfId="0" applyNumberFormat="1" applyFont="1" applyBorder="1" applyAlignment="1">
      <alignment horizontal="center" vertical="center"/>
    </xf>
    <xf numFmtId="49" fontId="15" fillId="0" borderId="10" xfId="0" applyNumberFormat="1" applyFont="1" applyBorder="1" applyAlignment="1">
      <alignment horizontal="center" vertical="center"/>
    </xf>
    <xf numFmtId="0" fontId="15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Border="1" applyAlignment="1" applyProtection="1">
      <alignment horizontal="center" vertical="center" wrapText="1"/>
      <protection hidden="1"/>
    </xf>
    <xf numFmtId="0" fontId="1" fillId="0" borderId="10" xfId="0" applyFont="1" applyFill="1" applyBorder="1" applyAlignment="1" applyProtection="1">
      <alignment horizontal="center" vertical="center" wrapText="1"/>
      <protection hidden="1"/>
    </xf>
    <xf numFmtId="0" fontId="1" fillId="33" borderId="10" xfId="0" applyFont="1" applyFill="1" applyBorder="1" applyAlignment="1" applyProtection="1">
      <alignment horizontal="center" vertical="center" wrapText="1"/>
      <protection hidden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left"/>
    </xf>
    <xf numFmtId="0" fontId="10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14" fillId="0" borderId="10" xfId="0" applyNumberFormat="1" applyFont="1" applyFill="1" applyBorder="1" applyAlignment="1">
      <alignment horizontal="center" vertical="center"/>
    </xf>
    <xf numFmtId="49" fontId="14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7" fillId="0" borderId="0" xfId="0" applyFont="1" applyFill="1" applyAlignment="1" applyProtection="1">
      <alignment horizontal="center"/>
      <protection hidden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NumberFormat="1" applyFill="1" applyBorder="1" applyAlignment="1" applyProtection="1">
      <alignment horizontal="center"/>
      <protection hidden="1"/>
    </xf>
    <xf numFmtId="0" fontId="0" fillId="0" borderId="0" xfId="0" applyFill="1" applyBorder="1" applyAlignment="1">
      <alignment/>
    </xf>
    <xf numFmtId="0" fontId="0" fillId="0" borderId="13" xfId="0" applyFill="1" applyBorder="1" applyAlignment="1">
      <alignment/>
    </xf>
    <xf numFmtId="0" fontId="19" fillId="0" borderId="1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Alignment="1" applyProtection="1">
      <alignment/>
      <protection hidden="1"/>
    </xf>
    <xf numFmtId="0" fontId="18" fillId="0" borderId="0" xfId="0" applyFont="1" applyAlignment="1">
      <alignment/>
    </xf>
    <xf numFmtId="0" fontId="15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horizontal="left"/>
      <protection hidden="1"/>
    </xf>
    <xf numFmtId="49" fontId="14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/>
    </xf>
    <xf numFmtId="0" fontId="19" fillId="0" borderId="12" xfId="0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Alignment="1">
      <alignment horizontal="left" vertical="center"/>
    </xf>
    <xf numFmtId="0" fontId="19" fillId="0" borderId="10" xfId="0" applyFont="1" applyBorder="1" applyAlignment="1">
      <alignment/>
    </xf>
    <xf numFmtId="0" fontId="0" fillId="0" borderId="0" xfId="0" applyAlignment="1">
      <alignment horizontal="center" vertical="center"/>
    </xf>
    <xf numFmtId="0" fontId="0" fillId="0" borderId="10" xfId="0" applyNumberFormat="1" applyBorder="1" applyAlignment="1" applyProtection="1">
      <alignment horizontal="center" vertical="center"/>
      <protection hidden="1"/>
    </xf>
    <xf numFmtId="0" fontId="0" fillId="0" borderId="0" xfId="0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0" xfId="0" applyNumberFormat="1" applyFill="1" applyBorder="1" applyAlignment="1" applyProtection="1">
      <alignment horizontal="center" vertical="center"/>
      <protection hidden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0" xfId="0" applyFill="1" applyAlignment="1">
      <alignment/>
    </xf>
    <xf numFmtId="0" fontId="14" fillId="0" borderId="10" xfId="63" applyFont="1" applyFill="1" applyBorder="1" applyAlignment="1" applyProtection="1">
      <alignment horizontal="left"/>
      <protection hidden="1"/>
    </xf>
    <xf numFmtId="0" fontId="14" fillId="0" borderId="10" xfId="63" applyFont="1" applyFill="1" applyBorder="1" applyAlignment="1">
      <alignment horizontal="center"/>
      <protection/>
    </xf>
    <xf numFmtId="0" fontId="7" fillId="0" borderId="0" xfId="0" applyFont="1" applyFill="1" applyAlignment="1">
      <alignment/>
    </xf>
    <xf numFmtId="0" fontId="0" fillId="0" borderId="12" xfId="0" applyBorder="1" applyAlignment="1">
      <alignment horizontal="center" vertical="center"/>
    </xf>
    <xf numFmtId="0" fontId="0" fillId="0" borderId="10" xfId="0" applyNumberFormat="1" applyFill="1" applyBorder="1" applyAlignment="1" applyProtection="1">
      <alignment horizontal="center"/>
      <protection hidden="1"/>
    </xf>
    <xf numFmtId="0" fontId="0" fillId="0" borderId="0" xfId="0" applyFill="1" applyBorder="1" applyAlignment="1">
      <alignment horizontal="center" vertical="center"/>
    </xf>
    <xf numFmtId="49" fontId="14" fillId="0" borderId="10" xfId="63" applyNumberFormat="1" applyFont="1" applyFill="1" applyBorder="1" applyAlignment="1">
      <alignment horizontal="center"/>
      <protection/>
    </xf>
    <xf numFmtId="49" fontId="1" fillId="33" borderId="10" xfId="0" applyNumberFormat="1" applyFont="1" applyFill="1" applyBorder="1" applyAlignment="1" applyProtection="1">
      <alignment horizontal="center"/>
      <protection hidden="1"/>
    </xf>
    <xf numFmtId="0" fontId="0" fillId="0" borderId="0" xfId="0" applyFill="1" applyAlignment="1">
      <alignment/>
    </xf>
    <xf numFmtId="49" fontId="20" fillId="0" borderId="10" xfId="0" applyNumberFormat="1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49" fontId="20" fillId="0" borderId="10" xfId="0" applyNumberFormat="1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4" fillId="0" borderId="0" xfId="0" applyFont="1" applyFill="1" applyAlignment="1" applyProtection="1">
      <alignment/>
      <protection hidden="1"/>
    </xf>
    <xf numFmtId="0" fontId="5" fillId="0" borderId="0" xfId="0" applyFont="1" applyAlignment="1">
      <alignment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/>
    </xf>
    <xf numFmtId="0" fontId="66" fillId="0" borderId="0" xfId="0" applyFont="1" applyAlignment="1">
      <alignment vertical="center"/>
    </xf>
    <xf numFmtId="0" fontId="0" fillId="0" borderId="0" xfId="0" applyFill="1" applyAlignment="1" applyProtection="1">
      <alignment vertical="top"/>
      <protection hidden="1"/>
    </xf>
    <xf numFmtId="0" fontId="9" fillId="0" borderId="0" xfId="0" applyFont="1" applyAlignment="1">
      <alignment horizontal="center" vertical="center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24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9" fillId="0" borderId="0" xfId="0" applyFont="1" applyAlignment="1">
      <alignment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7" fillId="0" borderId="0" xfId="0" applyFont="1" applyFill="1" applyBorder="1" applyAlignment="1" applyProtection="1">
      <alignment/>
      <protection hidden="1"/>
    </xf>
    <xf numFmtId="0" fontId="18" fillId="0" borderId="0" xfId="0" applyFont="1" applyAlignment="1">
      <alignment/>
    </xf>
    <xf numFmtId="0" fontId="30" fillId="0" borderId="0" xfId="0" applyFont="1" applyFill="1" applyBorder="1" applyAlignment="1" applyProtection="1">
      <alignment/>
      <protection hidden="1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Fill="1" applyAlignment="1" applyProtection="1">
      <alignment vertical="top"/>
      <protection hidden="1"/>
    </xf>
    <xf numFmtId="0" fontId="7" fillId="0" borderId="0" xfId="0" applyFont="1" applyFill="1" applyAlignment="1" applyProtection="1">
      <alignment vertical="top"/>
      <protection hidden="1"/>
    </xf>
    <xf numFmtId="0" fontId="7" fillId="0" borderId="0" xfId="0" applyFont="1" applyAlignment="1">
      <alignment/>
    </xf>
    <xf numFmtId="0" fontId="2" fillId="0" borderId="0" xfId="0" applyFont="1" applyFill="1" applyBorder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17" fillId="0" borderId="0" xfId="0" applyFont="1" applyFill="1" applyBorder="1" applyAlignment="1" applyProtection="1">
      <alignment horizontal="right"/>
      <protection hidden="1"/>
    </xf>
    <xf numFmtId="0" fontId="18" fillId="0" borderId="0" xfId="0" applyFont="1" applyAlignment="1">
      <alignment horizontal="right"/>
    </xf>
    <xf numFmtId="0" fontId="4" fillId="0" borderId="0" xfId="0" applyFont="1" applyFill="1" applyAlignment="1" applyProtection="1">
      <alignment horizontal="left"/>
      <protection hidden="1"/>
    </xf>
    <xf numFmtId="0" fontId="9" fillId="0" borderId="0" xfId="0" applyFont="1" applyAlignment="1">
      <alignment horizontal="center" vertical="center"/>
    </xf>
    <xf numFmtId="0" fontId="1" fillId="0" borderId="14" xfId="0" applyFont="1" applyFill="1" applyBorder="1" applyAlignment="1" applyProtection="1">
      <alignment horizontal="center" vertical="center" wrapText="1"/>
      <protection hidden="1"/>
    </xf>
    <xf numFmtId="0" fontId="0" fillId="0" borderId="15" xfId="0" applyBorder="1" applyAlignment="1">
      <alignment horizontal="center" vertical="center" wrapText="1"/>
    </xf>
    <xf numFmtId="0" fontId="0" fillId="0" borderId="10" xfId="0" applyNumberFormat="1" applyBorder="1" applyAlignment="1" applyProtection="1">
      <alignment horizontal="center" vertical="center" wrapText="1"/>
      <protection hidden="1"/>
    </xf>
    <xf numFmtId="0" fontId="0" fillId="0" borderId="10" xfId="0" applyBorder="1" applyAlignment="1">
      <alignment horizontal="center" vertical="center" wrapText="1"/>
    </xf>
    <xf numFmtId="0" fontId="0" fillId="0" borderId="16" xfId="0" applyNumberFormat="1" applyBorder="1" applyAlignment="1" applyProtection="1">
      <alignment horizontal="center" vertical="center" wrapText="1"/>
      <protection hidden="1"/>
    </xf>
    <xf numFmtId="0" fontId="0" fillId="0" borderId="14" xfId="0" applyNumberFormat="1" applyFont="1" applyBorder="1" applyAlignment="1" applyProtection="1">
      <alignment horizontal="center" vertical="center" wrapText="1"/>
      <protection hidden="1"/>
    </xf>
    <xf numFmtId="0" fontId="0" fillId="0" borderId="17" xfId="0" applyFill="1" applyBorder="1" applyAlignment="1" applyProtection="1">
      <alignment horizontal="center" vertical="center" wrapText="1"/>
      <protection hidden="1"/>
    </xf>
    <xf numFmtId="0" fontId="0" fillId="0" borderId="18" xfId="0" applyFont="1" applyFill="1" applyBorder="1" applyAlignment="1" applyProtection="1">
      <alignment horizontal="center" vertical="center" wrapText="1"/>
      <protection hidden="1"/>
    </xf>
    <xf numFmtId="0" fontId="0" fillId="0" borderId="12" xfId="0" applyFill="1" applyBorder="1" applyAlignment="1" applyProtection="1">
      <alignment horizontal="center" vertical="center" wrapText="1"/>
      <protection hidden="1"/>
    </xf>
    <xf numFmtId="0" fontId="0" fillId="0" borderId="19" xfId="0" applyFont="1" applyFill="1" applyBorder="1" applyAlignment="1" applyProtection="1">
      <alignment horizontal="center" vertical="center" wrapText="1"/>
      <protection hidden="1"/>
    </xf>
    <xf numFmtId="0" fontId="0" fillId="0" borderId="10" xfId="0" applyFill="1" applyBorder="1" applyAlignment="1" applyProtection="1">
      <alignment horizontal="center" vertical="center" wrapText="1"/>
      <protection hidden="1"/>
    </xf>
    <xf numFmtId="0" fontId="0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20" xfId="0" applyFont="1" applyFill="1" applyBorder="1" applyAlignment="1" applyProtection="1">
      <alignment horizontal="center" vertical="center" wrapText="1"/>
      <protection hidden="1"/>
    </xf>
    <xf numFmtId="0" fontId="0" fillId="0" borderId="21" xfId="0" applyFont="1" applyFill="1" applyBorder="1" applyAlignment="1" applyProtection="1">
      <alignment horizontal="center" vertical="center" wrapText="1"/>
      <protection hidden="1"/>
    </xf>
    <xf numFmtId="0" fontId="0" fillId="0" borderId="1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" fillId="0" borderId="12" xfId="0" applyFont="1" applyFill="1" applyBorder="1" applyAlignment="1" applyProtection="1">
      <alignment horizontal="center" vertical="center" wrapText="1"/>
      <protection hidden="1"/>
    </xf>
    <xf numFmtId="0" fontId="1" fillId="0" borderId="19" xfId="0" applyFont="1" applyFill="1" applyBorder="1" applyAlignment="1" applyProtection="1">
      <alignment horizontal="center" vertical="center" wrapText="1"/>
      <protection hidden="1"/>
    </xf>
    <xf numFmtId="0" fontId="1" fillId="0" borderId="22" xfId="0" applyFont="1" applyFill="1" applyBorder="1" applyAlignment="1" applyProtection="1">
      <alignment horizontal="center" vertical="center" wrapText="1"/>
      <protection hidden="1"/>
    </xf>
    <xf numFmtId="0" fontId="0" fillId="0" borderId="23" xfId="0" applyBorder="1" applyAlignment="1">
      <alignment horizontal="center" vertical="center" wrapText="1"/>
    </xf>
    <xf numFmtId="0" fontId="7" fillId="0" borderId="0" xfId="0" applyFont="1" applyFill="1" applyAlignment="1" applyProtection="1">
      <alignment horizontal="left"/>
      <protection hidden="1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11" fillId="0" borderId="0" xfId="0" applyFont="1" applyAlignment="1">
      <alignment horizontal="left" vertical="center"/>
    </xf>
    <xf numFmtId="0" fontId="0" fillId="0" borderId="0" xfId="0" applyAlignment="1">
      <alignment/>
    </xf>
    <xf numFmtId="0" fontId="2" fillId="0" borderId="0" xfId="0" applyFont="1" applyFill="1" applyAlignment="1" applyProtection="1">
      <alignment horizontal="center"/>
      <protection hidden="1"/>
    </xf>
    <xf numFmtId="0" fontId="17" fillId="0" borderId="0" xfId="0" applyFont="1" applyFill="1" applyBorder="1" applyAlignment="1" applyProtection="1">
      <alignment horizontal="right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4" fillId="0" borderId="0" xfId="0" applyFont="1" applyFill="1" applyAlignment="1" applyProtection="1">
      <alignment/>
      <protection hidden="1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  <cellStyle name="Обычный 2" xfId="62"/>
    <cellStyle name="Обычный 2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828675</xdr:colOff>
      <xdr:row>3</xdr:row>
      <xdr:rowOff>66675</xdr:rowOff>
    </xdr:from>
    <xdr:to>
      <xdr:col>2</xdr:col>
      <xdr:colOff>342900</xdr:colOff>
      <xdr:row>8</xdr:row>
      <xdr:rowOff>28575</xdr:rowOff>
    </xdr:to>
    <xdr:pic>
      <xdr:nvPicPr>
        <xdr:cNvPr id="1" name="Рисунок 3" descr="фаи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" y="1343025"/>
          <a:ext cx="1019175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762000</xdr:colOff>
      <xdr:row>3</xdr:row>
      <xdr:rowOff>85725</xdr:rowOff>
    </xdr:from>
    <xdr:to>
      <xdr:col>7</xdr:col>
      <xdr:colOff>1219200</xdr:colOff>
      <xdr:row>8</xdr:row>
      <xdr:rowOff>66675</xdr:rowOff>
    </xdr:to>
    <xdr:pic>
      <xdr:nvPicPr>
        <xdr:cNvPr id="2" name="Рисунок 2" descr="Безымянный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05350" y="1362075"/>
          <a:ext cx="133350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3</xdr:row>
      <xdr:rowOff>66675</xdr:rowOff>
    </xdr:from>
    <xdr:to>
      <xdr:col>5</xdr:col>
      <xdr:colOff>533400</xdr:colOff>
      <xdr:row>8</xdr:row>
      <xdr:rowOff>38100</xdr:rowOff>
    </xdr:to>
    <xdr:pic>
      <xdr:nvPicPr>
        <xdr:cNvPr id="3" name="Рисунок 4" descr="C:\Users\user\AppData\Local\Microsoft\Windows\Temporary Internet Files\Content.Word\Rocket_New_Logo_v_5_3_color_D3 - копия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00350" y="1343025"/>
          <a:ext cx="106680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zoomScalePageLayoutView="0" workbookViewId="0" topLeftCell="A1">
      <selection activeCell="G29" sqref="G29"/>
    </sheetView>
  </sheetViews>
  <sheetFormatPr defaultColWidth="9.140625" defaultRowHeight="15"/>
  <cols>
    <col min="1" max="1" width="13.421875" style="0" customWidth="1"/>
    <col min="7" max="7" width="13.140625" style="0" customWidth="1"/>
    <col min="8" max="8" width="21.8515625" style="0" customWidth="1"/>
  </cols>
  <sheetData>
    <row r="1" ht="54" customHeight="1">
      <c r="B1" s="139" t="s">
        <v>233</v>
      </c>
    </row>
    <row r="2" spans="2:8" ht="23.25">
      <c r="B2" s="125"/>
      <c r="C2" s="125"/>
      <c r="D2" s="125"/>
      <c r="E2" s="125"/>
      <c r="F2" s="125"/>
      <c r="G2" s="125"/>
      <c r="H2" s="125"/>
    </row>
    <row r="3" spans="2:8" ht="23.25">
      <c r="B3" s="127"/>
      <c r="C3" s="125"/>
      <c r="D3" s="125"/>
      <c r="E3" s="125"/>
      <c r="F3" s="125"/>
      <c r="G3" s="125"/>
      <c r="H3" s="125"/>
    </row>
    <row r="4" spans="2:8" ht="23.25">
      <c r="B4" s="61" t="s">
        <v>58</v>
      </c>
      <c r="C4" s="97" t="s">
        <v>58</v>
      </c>
      <c r="D4" s="75"/>
      <c r="E4" s="75"/>
      <c r="F4" s="75"/>
      <c r="G4" s="75"/>
      <c r="H4" s="75"/>
    </row>
    <row r="5" spans="2:8" ht="21">
      <c r="B5" s="76"/>
      <c r="C5" s="61"/>
      <c r="D5" s="61"/>
      <c r="E5" s="61"/>
      <c r="F5" s="61"/>
      <c r="G5" s="61"/>
      <c r="H5" s="61"/>
    </row>
    <row r="6" spans="2:8" s="40" customFormat="1" ht="21">
      <c r="B6" s="77"/>
      <c r="C6" s="78"/>
      <c r="D6" s="78"/>
      <c r="E6" s="78"/>
      <c r="F6" s="78"/>
      <c r="G6" s="78"/>
      <c r="H6" s="78"/>
    </row>
    <row r="7" spans="2:8" ht="21">
      <c r="B7" s="77"/>
      <c r="C7" s="61"/>
      <c r="D7" s="61"/>
      <c r="E7" s="61"/>
      <c r="F7" s="61"/>
      <c r="G7" s="61"/>
      <c r="H7" s="61"/>
    </row>
    <row r="8" spans="2:8" ht="21">
      <c r="B8" s="77"/>
      <c r="C8" s="61"/>
      <c r="D8" s="61"/>
      <c r="E8" s="61"/>
      <c r="F8" s="61"/>
      <c r="G8" s="61"/>
      <c r="H8" s="61"/>
    </row>
    <row r="9" spans="2:8" ht="21">
      <c r="B9" s="77"/>
      <c r="C9" s="61"/>
      <c r="D9" s="61"/>
      <c r="E9" s="61"/>
      <c r="F9" s="61"/>
      <c r="G9" s="61"/>
      <c r="H9" s="61"/>
    </row>
    <row r="10" spans="1:8" ht="14.25">
      <c r="A10" s="40"/>
      <c r="B10" s="61"/>
      <c r="C10" s="61"/>
      <c r="D10" s="61"/>
      <c r="E10" s="61"/>
      <c r="F10" s="61"/>
      <c r="G10" s="61"/>
      <c r="H10" s="61"/>
    </row>
    <row r="11" spans="1:8" ht="14.25">
      <c r="A11" s="40"/>
      <c r="B11" s="61"/>
      <c r="C11" s="61"/>
      <c r="D11" s="61"/>
      <c r="E11" s="61"/>
      <c r="F11" s="61"/>
      <c r="G11" s="61"/>
      <c r="H11" s="61"/>
    </row>
    <row r="12" spans="1:8" ht="14.25">
      <c r="A12" s="40"/>
      <c r="B12" s="61"/>
      <c r="C12" s="61"/>
      <c r="D12" s="61"/>
      <c r="E12" s="61"/>
      <c r="F12" s="61"/>
      <c r="G12" s="61"/>
      <c r="H12" s="61"/>
    </row>
    <row r="13" spans="2:8" ht="14.25">
      <c r="B13" s="61"/>
      <c r="C13" s="129"/>
      <c r="D13" s="61"/>
      <c r="E13" s="61"/>
      <c r="F13" s="61"/>
      <c r="G13" s="61"/>
      <c r="H13" s="61"/>
    </row>
    <row r="14" spans="2:8" ht="14.25">
      <c r="B14" s="61"/>
      <c r="C14" s="61"/>
      <c r="D14" s="61"/>
      <c r="E14" s="61"/>
      <c r="F14" s="61"/>
      <c r="G14" s="61"/>
      <c r="H14" s="61"/>
    </row>
    <row r="15" spans="2:8" ht="14.25">
      <c r="B15" s="61"/>
      <c r="C15" s="61"/>
      <c r="D15" s="61"/>
      <c r="E15" s="61"/>
      <c r="F15" s="61"/>
      <c r="G15" s="61"/>
      <c r="H15" s="61"/>
    </row>
    <row r="16" spans="6:8" ht="14.25">
      <c r="F16" s="61"/>
      <c r="G16" s="61"/>
      <c r="H16" s="61"/>
    </row>
    <row r="17" spans="6:8" ht="14.25">
      <c r="F17" s="61"/>
      <c r="G17" s="61"/>
      <c r="H17" s="61"/>
    </row>
    <row r="34" spans="3:5" ht="14.25">
      <c r="C34" s="74"/>
      <c r="D34" s="74"/>
      <c r="E34" s="74"/>
    </row>
    <row r="35" spans="1:10" ht="22.5">
      <c r="A35" s="140" t="s">
        <v>234</v>
      </c>
      <c r="B35" s="135"/>
      <c r="C35" s="136"/>
      <c r="D35" s="136"/>
      <c r="E35" s="136"/>
      <c r="F35" s="137"/>
      <c r="G35" s="137"/>
      <c r="H35" s="137"/>
      <c r="I35" s="138"/>
      <c r="J35" s="138"/>
    </row>
    <row r="36" spans="2:8" ht="14.25">
      <c r="B36" s="131"/>
      <c r="C36" s="132"/>
      <c r="D36" s="132"/>
      <c r="E36" s="132"/>
      <c r="F36" s="132"/>
      <c r="G36" s="132"/>
      <c r="H36" s="132"/>
    </row>
    <row r="37" spans="2:8" ht="22.5">
      <c r="B37" s="131"/>
      <c r="C37" s="132"/>
      <c r="D37" s="133" t="s">
        <v>96</v>
      </c>
      <c r="E37" s="133"/>
      <c r="F37" s="130"/>
      <c r="G37" s="130"/>
      <c r="H37" s="130"/>
    </row>
    <row r="38" spans="2:8" ht="14.25">
      <c r="B38" s="131"/>
      <c r="C38" s="132"/>
      <c r="D38" s="132"/>
      <c r="E38" s="132"/>
      <c r="F38" s="132"/>
      <c r="G38" s="132"/>
      <c r="H38" s="132"/>
    </row>
    <row r="39" spans="2:8" ht="22.5">
      <c r="B39" s="131"/>
      <c r="C39" s="133" t="s">
        <v>231</v>
      </c>
      <c r="D39" s="134"/>
      <c r="E39" s="134"/>
      <c r="F39" s="133"/>
      <c r="G39" s="133"/>
      <c r="H39" s="132"/>
    </row>
    <row r="40" spans="2:8" ht="14.25">
      <c r="B40" s="131"/>
      <c r="C40" s="132"/>
      <c r="D40" s="132"/>
      <c r="E40" s="132"/>
      <c r="F40" s="132"/>
      <c r="G40" s="132"/>
      <c r="H40" s="132"/>
    </row>
    <row r="41" spans="2:8" ht="22.5">
      <c r="B41" s="131"/>
      <c r="C41" s="134"/>
      <c r="D41" s="134" t="s">
        <v>232</v>
      </c>
      <c r="E41" s="134"/>
      <c r="F41" s="134"/>
      <c r="G41" s="134"/>
      <c r="H41" s="134"/>
    </row>
    <row r="42" spans="2:8" ht="14.25">
      <c r="B42" s="131"/>
      <c r="C42" s="132"/>
      <c r="D42" s="132"/>
      <c r="E42" s="132"/>
      <c r="F42" s="132"/>
      <c r="G42" s="132"/>
      <c r="H42" s="132"/>
    </row>
    <row r="43" spans="2:8" ht="22.5">
      <c r="B43" s="131"/>
      <c r="C43" s="132"/>
      <c r="D43" s="133" t="s">
        <v>29</v>
      </c>
      <c r="E43" s="133"/>
      <c r="F43" s="134"/>
      <c r="G43" s="134"/>
      <c r="H43" s="134"/>
    </row>
    <row r="44" spans="2:8" ht="14.25">
      <c r="B44" s="131"/>
      <c r="C44" s="132"/>
      <c r="D44" s="132"/>
      <c r="E44" s="132"/>
      <c r="F44" s="132"/>
      <c r="G44" s="132"/>
      <c r="H44" s="132"/>
    </row>
    <row r="45" spans="3:8" ht="23.25">
      <c r="C45" s="74" t="s">
        <v>255</v>
      </c>
      <c r="D45" s="74"/>
      <c r="E45" s="74"/>
      <c r="F45" s="126"/>
      <c r="G45" s="126"/>
      <c r="H45" s="74"/>
    </row>
    <row r="46" spans="6:8" ht="14.25">
      <c r="F46" s="74"/>
      <c r="G46" s="74"/>
      <c r="H46" s="74"/>
    </row>
    <row r="47" spans="6:8" ht="14.25">
      <c r="F47" s="74"/>
      <c r="G47" s="74"/>
      <c r="H47" s="74"/>
    </row>
  </sheetData>
  <sheetProtection/>
  <printOptions/>
  <pageMargins left="0.17" right="0.18" top="0.17" bottom="0.17" header="0.17" footer="0.17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3:N38"/>
  <sheetViews>
    <sheetView zoomScalePageLayoutView="0" workbookViewId="0" topLeftCell="A5">
      <selection activeCell="H4" sqref="H4:L4"/>
    </sheetView>
  </sheetViews>
  <sheetFormatPr defaultColWidth="9.140625" defaultRowHeight="15"/>
  <cols>
    <col min="1" max="1" width="3.28125" style="0" customWidth="1"/>
    <col min="2" max="3" width="5.57421875" style="0" customWidth="1"/>
    <col min="4" max="4" width="27.28125" style="0" customWidth="1"/>
    <col min="6" max="6" width="8.8515625" style="0" customWidth="1"/>
    <col min="7" max="7" width="26.8515625" style="0" customWidth="1"/>
    <col min="8" max="8" width="10.00390625" style="0" customWidth="1"/>
    <col min="9" max="9" width="7.00390625" style="0" customWidth="1"/>
    <col min="10" max="10" width="6.57421875" style="0" customWidth="1"/>
    <col min="11" max="11" width="8.57421875" style="0" customWidth="1"/>
    <col min="12" max="12" width="7.28125" style="0" customWidth="1"/>
  </cols>
  <sheetData>
    <row r="3" spans="2:12" ht="26.25" customHeight="1">
      <c r="B3" s="18"/>
      <c r="C3" s="18"/>
      <c r="D3" s="16"/>
      <c r="E3" s="19"/>
      <c r="F3" s="2" t="s">
        <v>95</v>
      </c>
      <c r="G3" s="2"/>
      <c r="H3" s="2"/>
      <c r="I3" s="2"/>
      <c r="J3" s="2"/>
      <c r="K3" s="2"/>
      <c r="L3" s="2"/>
    </row>
    <row r="4" spans="2:12" ht="23.25" customHeight="1">
      <c r="B4" s="18"/>
      <c r="C4" s="18"/>
      <c r="D4" s="16"/>
      <c r="E4" s="19"/>
      <c r="F4" s="2"/>
      <c r="G4" s="2"/>
      <c r="H4" s="155" t="s">
        <v>255</v>
      </c>
      <c r="I4" s="156"/>
      <c r="J4" s="156"/>
      <c r="K4" s="156"/>
      <c r="L4" s="156"/>
    </row>
    <row r="5" spans="2:12" ht="21">
      <c r="B5" s="18"/>
      <c r="C5" s="18"/>
      <c r="D5" s="16"/>
      <c r="E5" s="187" t="s">
        <v>11</v>
      </c>
      <c r="F5" s="188"/>
      <c r="G5" s="188"/>
      <c r="H5" s="188"/>
      <c r="I5" s="148"/>
      <c r="J5" s="189"/>
      <c r="K5" s="189"/>
      <c r="L5" s="189"/>
    </row>
    <row r="6" spans="2:12" ht="14.25">
      <c r="B6" s="20"/>
      <c r="C6" s="20"/>
      <c r="D6" s="16"/>
      <c r="E6" s="150"/>
      <c r="F6" s="148"/>
      <c r="G6" s="148"/>
      <c r="H6" s="148"/>
      <c r="I6" s="32" t="s">
        <v>256</v>
      </c>
      <c r="J6" s="32"/>
      <c r="K6" s="32"/>
      <c r="L6" s="32"/>
    </row>
    <row r="7" spans="2:9" ht="18">
      <c r="B7" s="20"/>
      <c r="C7" s="20"/>
      <c r="D7" s="16"/>
      <c r="E7" s="151" t="s">
        <v>12</v>
      </c>
      <c r="F7" s="152"/>
      <c r="G7" s="152"/>
      <c r="H7" s="152"/>
      <c r="I7" s="32" t="s">
        <v>244</v>
      </c>
    </row>
    <row r="8" spans="2:12" ht="25.5">
      <c r="B8" s="20"/>
      <c r="C8" s="20"/>
      <c r="D8" s="21"/>
      <c r="E8" s="179" t="s">
        <v>13</v>
      </c>
      <c r="F8" s="180"/>
      <c r="G8" s="32"/>
      <c r="H8" s="35" t="s">
        <v>21</v>
      </c>
      <c r="I8" s="128" t="s">
        <v>245</v>
      </c>
      <c r="J8" s="32"/>
      <c r="K8" s="32"/>
      <c r="L8" s="32"/>
    </row>
    <row r="9" spans="2:12" ht="14.25">
      <c r="B9" s="25"/>
      <c r="C9" s="25"/>
      <c r="D9" s="7"/>
      <c r="E9" s="6"/>
      <c r="F9" s="5"/>
      <c r="G9" s="5"/>
      <c r="H9" s="5"/>
      <c r="I9" s="6"/>
      <c r="J9" s="8"/>
      <c r="K9" s="9"/>
      <c r="L9" s="30"/>
    </row>
    <row r="10" spans="2:13" ht="28.5">
      <c r="B10" s="70" t="s">
        <v>66</v>
      </c>
      <c r="C10" s="70" t="s">
        <v>6</v>
      </c>
      <c r="D10" s="63" t="s">
        <v>64</v>
      </c>
      <c r="E10" s="63" t="s">
        <v>44</v>
      </c>
      <c r="F10" s="10" t="s">
        <v>0</v>
      </c>
      <c r="G10" s="63" t="s">
        <v>15</v>
      </c>
      <c r="H10" s="10" t="s">
        <v>10</v>
      </c>
      <c r="I10" s="71" t="s">
        <v>1</v>
      </c>
      <c r="J10" s="71" t="s">
        <v>2</v>
      </c>
      <c r="K10" s="72" t="s">
        <v>3</v>
      </c>
      <c r="L10" s="72" t="s">
        <v>18</v>
      </c>
      <c r="M10" s="73" t="s">
        <v>57</v>
      </c>
    </row>
    <row r="11" spans="2:13" ht="14.25">
      <c r="B11" s="11">
        <v>1</v>
      </c>
      <c r="C11" s="64">
        <v>72</v>
      </c>
      <c r="D11" s="65" t="s">
        <v>142</v>
      </c>
      <c r="E11" s="79" t="s">
        <v>138</v>
      </c>
      <c r="F11" s="66" t="s">
        <v>8</v>
      </c>
      <c r="G11" s="13" t="s">
        <v>219</v>
      </c>
      <c r="H11" s="13">
        <v>459</v>
      </c>
      <c r="I11" s="14">
        <v>147</v>
      </c>
      <c r="J11" s="37" t="s">
        <v>229</v>
      </c>
      <c r="K11" s="34">
        <f>H11+I11</f>
        <v>606</v>
      </c>
      <c r="L11" s="34">
        <v>1</v>
      </c>
      <c r="M11" s="31"/>
    </row>
    <row r="12" spans="2:13" ht="14.25">
      <c r="B12" s="11">
        <v>2</v>
      </c>
      <c r="C12" s="64">
        <v>86</v>
      </c>
      <c r="D12" s="65" t="s">
        <v>127</v>
      </c>
      <c r="E12" s="79" t="s">
        <v>129</v>
      </c>
      <c r="F12" s="66" t="s">
        <v>8</v>
      </c>
      <c r="G12" s="13" t="s">
        <v>93</v>
      </c>
      <c r="H12" s="13">
        <v>369</v>
      </c>
      <c r="I12" s="14">
        <v>140</v>
      </c>
      <c r="J12" s="37" t="s">
        <v>229</v>
      </c>
      <c r="K12" s="34">
        <f aca="true" t="shared" si="0" ref="K12:K18">H12+I12</f>
        <v>509</v>
      </c>
      <c r="L12" s="34">
        <v>2</v>
      </c>
      <c r="M12" s="31"/>
    </row>
    <row r="13" spans="2:13" ht="14.25">
      <c r="B13" s="11">
        <v>3</v>
      </c>
      <c r="C13" s="64">
        <v>73</v>
      </c>
      <c r="D13" s="65" t="s">
        <v>157</v>
      </c>
      <c r="E13" s="79" t="s">
        <v>158</v>
      </c>
      <c r="F13" s="66" t="s">
        <v>8</v>
      </c>
      <c r="G13" s="13" t="s">
        <v>223</v>
      </c>
      <c r="H13" s="13">
        <v>405</v>
      </c>
      <c r="I13" s="14">
        <v>90</v>
      </c>
      <c r="J13" s="37" t="s">
        <v>229</v>
      </c>
      <c r="K13" s="34">
        <f t="shared" si="0"/>
        <v>495</v>
      </c>
      <c r="L13" s="34">
        <v>3</v>
      </c>
      <c r="M13" s="98">
        <f>(K13/$K$11+(LOG(15)-LOG(L13))/10)*100</f>
        <v>88.67286836019187</v>
      </c>
    </row>
    <row r="14" spans="2:13" ht="14.25">
      <c r="B14" s="11">
        <v>4</v>
      </c>
      <c r="C14" s="64">
        <v>82</v>
      </c>
      <c r="D14" s="65" t="s">
        <v>184</v>
      </c>
      <c r="E14" s="79" t="s">
        <v>131</v>
      </c>
      <c r="F14" s="66" t="s">
        <v>8</v>
      </c>
      <c r="G14" s="13" t="s">
        <v>218</v>
      </c>
      <c r="H14" s="13">
        <v>354</v>
      </c>
      <c r="I14" s="14">
        <v>115</v>
      </c>
      <c r="J14" s="33" t="s">
        <v>229</v>
      </c>
      <c r="K14" s="34">
        <f t="shared" si="0"/>
        <v>469</v>
      </c>
      <c r="L14" s="34">
        <v>4</v>
      </c>
      <c r="M14" s="31"/>
    </row>
    <row r="15" spans="2:13" ht="14.25">
      <c r="B15" s="11">
        <v>5</v>
      </c>
      <c r="C15" s="64">
        <v>81</v>
      </c>
      <c r="D15" s="65" t="s">
        <v>125</v>
      </c>
      <c r="E15" s="79" t="s">
        <v>126</v>
      </c>
      <c r="F15" s="66" t="s">
        <v>7</v>
      </c>
      <c r="G15" s="13" t="s">
        <v>222</v>
      </c>
      <c r="H15" s="13">
        <v>372</v>
      </c>
      <c r="I15" s="14">
        <v>80</v>
      </c>
      <c r="J15" s="37" t="s">
        <v>229</v>
      </c>
      <c r="K15" s="34">
        <f t="shared" si="0"/>
        <v>452</v>
      </c>
      <c r="L15" s="34">
        <v>5</v>
      </c>
      <c r="M15" s="31"/>
    </row>
    <row r="16" spans="2:13" ht="14.25">
      <c r="B16" s="11">
        <v>6</v>
      </c>
      <c r="C16" s="64">
        <v>77</v>
      </c>
      <c r="D16" s="65" t="s">
        <v>121</v>
      </c>
      <c r="E16" s="79" t="s">
        <v>122</v>
      </c>
      <c r="F16" s="66" t="s">
        <v>7</v>
      </c>
      <c r="G16" s="13" t="s">
        <v>222</v>
      </c>
      <c r="H16" s="13">
        <v>359</v>
      </c>
      <c r="I16" s="14">
        <v>80</v>
      </c>
      <c r="J16" s="37" t="s">
        <v>229</v>
      </c>
      <c r="K16" s="34">
        <f t="shared" si="0"/>
        <v>439</v>
      </c>
      <c r="L16" s="34">
        <v>6</v>
      </c>
      <c r="M16" s="31"/>
    </row>
    <row r="17" spans="2:13" ht="14.25">
      <c r="B17" s="11">
        <v>7</v>
      </c>
      <c r="C17" s="64">
        <v>50</v>
      </c>
      <c r="D17" s="65" t="s">
        <v>123</v>
      </c>
      <c r="E17" s="79" t="s">
        <v>124</v>
      </c>
      <c r="F17" s="66" t="s">
        <v>7</v>
      </c>
      <c r="G17" s="13" t="s">
        <v>222</v>
      </c>
      <c r="H17" s="13">
        <v>352</v>
      </c>
      <c r="I17" s="14">
        <v>60</v>
      </c>
      <c r="J17" s="37" t="s">
        <v>229</v>
      </c>
      <c r="K17" s="34">
        <f t="shared" si="0"/>
        <v>412</v>
      </c>
      <c r="L17" s="34">
        <v>7</v>
      </c>
      <c r="M17" s="31"/>
    </row>
    <row r="18" spans="2:13" ht="14.25">
      <c r="B18" s="11">
        <v>8</v>
      </c>
      <c r="C18" s="64">
        <v>76</v>
      </c>
      <c r="D18" s="65" t="s">
        <v>186</v>
      </c>
      <c r="E18" s="79" t="s">
        <v>60</v>
      </c>
      <c r="F18" s="66" t="s">
        <v>59</v>
      </c>
      <c r="G18" s="13" t="s">
        <v>222</v>
      </c>
      <c r="H18" s="13">
        <v>349</v>
      </c>
      <c r="I18" s="14">
        <v>55</v>
      </c>
      <c r="J18" s="37" t="s">
        <v>229</v>
      </c>
      <c r="K18" s="34">
        <f t="shared" si="0"/>
        <v>404</v>
      </c>
      <c r="L18" s="34">
        <v>8</v>
      </c>
      <c r="M18" s="31"/>
    </row>
    <row r="19" spans="2:13" ht="14.25">
      <c r="B19" s="11">
        <v>9</v>
      </c>
      <c r="C19" s="64">
        <v>98</v>
      </c>
      <c r="D19" s="65" t="s">
        <v>106</v>
      </c>
      <c r="E19" s="79" t="s">
        <v>107</v>
      </c>
      <c r="F19" s="66" t="s">
        <v>190</v>
      </c>
      <c r="G19" s="13" t="s">
        <v>224</v>
      </c>
      <c r="H19" s="13">
        <v>333</v>
      </c>
      <c r="I19" s="14">
        <v>0</v>
      </c>
      <c r="J19" s="37">
        <v>48</v>
      </c>
      <c r="K19" s="34">
        <f>H19+I19+J19</f>
        <v>381</v>
      </c>
      <c r="L19" s="34">
        <v>9</v>
      </c>
      <c r="M19" s="31"/>
    </row>
    <row r="20" spans="2:13" ht="14.25">
      <c r="B20" s="11">
        <v>10</v>
      </c>
      <c r="C20" s="64">
        <v>66</v>
      </c>
      <c r="D20" s="65" t="s">
        <v>98</v>
      </c>
      <c r="E20" s="79" t="s">
        <v>97</v>
      </c>
      <c r="F20" s="66" t="s">
        <v>59</v>
      </c>
      <c r="G20" s="13" t="s">
        <v>92</v>
      </c>
      <c r="H20" s="13">
        <v>317</v>
      </c>
      <c r="I20" s="14">
        <v>55</v>
      </c>
      <c r="J20" s="37" t="s">
        <v>229</v>
      </c>
      <c r="K20" s="34">
        <f>H20+I20</f>
        <v>372</v>
      </c>
      <c r="L20" s="34">
        <v>10</v>
      </c>
      <c r="M20" s="31"/>
    </row>
    <row r="21" spans="2:13" ht="14.25">
      <c r="B21" s="11">
        <v>11</v>
      </c>
      <c r="C21" s="64">
        <v>62</v>
      </c>
      <c r="D21" s="65" t="s">
        <v>193</v>
      </c>
      <c r="E21" s="79" t="s">
        <v>192</v>
      </c>
      <c r="F21" s="66" t="s">
        <v>8</v>
      </c>
      <c r="G21" s="13" t="s">
        <v>221</v>
      </c>
      <c r="H21" s="13">
        <v>260</v>
      </c>
      <c r="I21" s="14" t="s">
        <v>227</v>
      </c>
      <c r="J21" s="33" t="s">
        <v>229</v>
      </c>
      <c r="K21" s="34">
        <f>H21</f>
        <v>260</v>
      </c>
      <c r="L21" s="34">
        <v>11</v>
      </c>
      <c r="M21" s="31"/>
    </row>
    <row r="22" spans="2:13" ht="14.25">
      <c r="B22" s="11">
        <v>12</v>
      </c>
      <c r="C22" s="64">
        <v>64</v>
      </c>
      <c r="D22" s="65" t="s">
        <v>73</v>
      </c>
      <c r="E22" s="79" t="s">
        <v>84</v>
      </c>
      <c r="F22" s="66" t="s">
        <v>8</v>
      </c>
      <c r="G22" s="13" t="s">
        <v>220</v>
      </c>
      <c r="H22" s="13">
        <v>288</v>
      </c>
      <c r="I22" s="14">
        <v>0</v>
      </c>
      <c r="J22" s="37">
        <v>0</v>
      </c>
      <c r="K22" s="34">
        <v>0</v>
      </c>
      <c r="L22" s="116" t="s">
        <v>228</v>
      </c>
      <c r="M22" s="31"/>
    </row>
    <row r="23" spans="2:13" ht="14.25">
      <c r="B23" s="11">
        <v>13</v>
      </c>
      <c r="C23" s="64">
        <v>69</v>
      </c>
      <c r="D23" s="65" t="s">
        <v>61</v>
      </c>
      <c r="E23" s="79" t="s">
        <v>62</v>
      </c>
      <c r="F23" s="66" t="s">
        <v>59</v>
      </c>
      <c r="G23" s="13" t="s">
        <v>92</v>
      </c>
      <c r="H23" s="13">
        <v>288</v>
      </c>
      <c r="I23" s="14">
        <v>0</v>
      </c>
      <c r="J23" s="37">
        <v>0</v>
      </c>
      <c r="K23" s="34">
        <v>0</v>
      </c>
      <c r="L23" s="116" t="s">
        <v>228</v>
      </c>
      <c r="M23" s="31"/>
    </row>
    <row r="25" spans="10:11" ht="14.25">
      <c r="J25" s="158" t="s">
        <v>26</v>
      </c>
      <c r="K25" s="158"/>
    </row>
    <row r="26" spans="4:14" ht="14.25">
      <c r="D26" s="32" t="s">
        <v>23</v>
      </c>
      <c r="E26" s="146" t="s">
        <v>25</v>
      </c>
      <c r="F26" s="146"/>
      <c r="G26" s="60" t="s">
        <v>178</v>
      </c>
      <c r="H26" s="60"/>
      <c r="I26" t="s">
        <v>27</v>
      </c>
      <c r="L26" s="38" t="s">
        <v>25</v>
      </c>
      <c r="N26" s="4"/>
    </row>
    <row r="27" ht="14.25">
      <c r="N27" s="4"/>
    </row>
    <row r="28" spans="4:14" ht="14.25">
      <c r="D28" t="s">
        <v>22</v>
      </c>
      <c r="E28" s="39" t="s">
        <v>25</v>
      </c>
      <c r="F28" s="32"/>
      <c r="G28" s="60" t="s">
        <v>91</v>
      </c>
      <c r="I28" t="s">
        <v>183</v>
      </c>
      <c r="L28" s="38" t="s">
        <v>25</v>
      </c>
      <c r="N28" s="4"/>
    </row>
    <row r="29" ht="14.25">
      <c r="N29" s="4"/>
    </row>
    <row r="30" spans="4:14" ht="14.25">
      <c r="D30" t="s">
        <v>24</v>
      </c>
      <c r="E30" s="39" t="s">
        <v>25</v>
      </c>
      <c r="F30" s="32"/>
      <c r="G30" t="s">
        <v>179</v>
      </c>
      <c r="I30" t="s">
        <v>55</v>
      </c>
      <c r="L30" s="38" t="s">
        <v>25</v>
      </c>
      <c r="N30" s="4"/>
    </row>
    <row r="32" ht="14.25">
      <c r="D32" t="s">
        <v>68</v>
      </c>
    </row>
    <row r="34" spans="4:8" ht="14.25">
      <c r="D34" t="s">
        <v>211</v>
      </c>
      <c r="G34" s="38"/>
      <c r="H34" s="38"/>
    </row>
    <row r="36" spans="4:8" ht="14.25">
      <c r="D36" t="s">
        <v>212</v>
      </c>
      <c r="G36" s="38"/>
      <c r="H36" s="38"/>
    </row>
    <row r="38" spans="4:8" ht="14.25">
      <c r="D38" s="108" t="s">
        <v>213</v>
      </c>
      <c r="G38" s="38"/>
      <c r="H38" s="38"/>
    </row>
  </sheetData>
  <sheetProtection/>
  <autoFilter ref="B10:L23">
    <sortState ref="B11:L38">
      <sortCondition descending="1" sortBy="value" ref="K11:K38"/>
    </sortState>
  </autoFilter>
  <mergeCells count="8">
    <mergeCell ref="E26:F26"/>
    <mergeCell ref="J25:K25"/>
    <mergeCell ref="H4:L4"/>
    <mergeCell ref="E5:I5"/>
    <mergeCell ref="J5:L5"/>
    <mergeCell ref="E6:H6"/>
    <mergeCell ref="E7:H7"/>
    <mergeCell ref="E8:F8"/>
  </mergeCells>
  <printOptions/>
  <pageMargins left="0.1968503937007874" right="0.1968503937007874" top="0.4330708661417323" bottom="0.15748031496062992" header="0.2362204724409449" footer="0.1968503937007874"/>
  <pageSetup fitToHeight="1" fitToWidth="1" horizontalDpi="600" verticalDpi="600" orientation="landscape" paperSize="9" scale="9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P52"/>
  <sheetViews>
    <sheetView zoomScale="85" zoomScaleNormal="85" zoomScalePageLayoutView="0" workbookViewId="0" topLeftCell="A4">
      <selection activeCell="H4" sqref="H4"/>
    </sheetView>
  </sheetViews>
  <sheetFormatPr defaultColWidth="9.140625" defaultRowHeight="15"/>
  <cols>
    <col min="1" max="1" width="2.140625" style="0" customWidth="1"/>
    <col min="2" max="2" width="3.57421875" style="0" customWidth="1"/>
    <col min="3" max="3" width="5.140625" style="0" customWidth="1"/>
    <col min="4" max="4" width="19.421875" style="0" customWidth="1"/>
    <col min="5" max="5" width="7.7109375" style="0" customWidth="1"/>
    <col min="6" max="6" width="8.28125" style="0" customWidth="1"/>
    <col min="7" max="7" width="7.421875" style="0" customWidth="1"/>
    <col min="8" max="8" width="7.7109375" style="0" customWidth="1"/>
    <col min="9" max="9" width="6.8515625" style="0" customWidth="1"/>
    <col min="10" max="10" width="6.28125" style="0" customWidth="1"/>
    <col min="11" max="11" width="9.140625" style="0" hidden="1" customWidth="1"/>
    <col min="12" max="12" width="7.57421875" style="0" customWidth="1"/>
    <col min="13" max="13" width="7.00390625" style="0" customWidth="1"/>
    <col min="14" max="14" width="6.8515625" style="0" customWidth="1"/>
    <col min="15" max="15" width="10.421875" style="0" customWidth="1"/>
  </cols>
  <sheetData>
    <row r="1" spans="2:14" ht="14.25">
      <c r="B1" s="15"/>
      <c r="C1" s="15"/>
      <c r="D1" s="16"/>
      <c r="E1" s="15"/>
      <c r="F1" s="15"/>
      <c r="G1" s="17"/>
      <c r="H1" s="17"/>
      <c r="I1" s="1"/>
      <c r="J1" s="1"/>
      <c r="K1" s="1"/>
      <c r="L1" s="1"/>
      <c r="M1" s="1"/>
      <c r="N1" s="15"/>
    </row>
    <row r="2" spans="2:14" ht="30">
      <c r="B2" s="18"/>
      <c r="C2" s="18"/>
      <c r="D2" s="16"/>
      <c r="E2" s="19"/>
      <c r="F2" s="2" t="s">
        <v>94</v>
      </c>
      <c r="G2" s="2"/>
      <c r="H2" s="2"/>
      <c r="I2" s="2"/>
      <c r="J2" s="2"/>
      <c r="K2" s="2"/>
      <c r="L2" s="2"/>
      <c r="M2" s="2"/>
      <c r="N2" s="2"/>
    </row>
    <row r="3" spans="2:14" ht="30">
      <c r="B3" s="18"/>
      <c r="C3" s="18"/>
      <c r="D3" s="16"/>
      <c r="E3" s="19"/>
      <c r="F3" s="184" t="s">
        <v>90</v>
      </c>
      <c r="G3" s="154"/>
      <c r="H3" s="154"/>
      <c r="I3" s="154"/>
      <c r="J3" s="154"/>
      <c r="K3" s="2"/>
      <c r="L3" s="2"/>
      <c r="M3" s="2"/>
      <c r="N3" s="2"/>
    </row>
    <row r="4" spans="2:14" ht="25.5" customHeight="1">
      <c r="B4" s="18"/>
      <c r="C4" s="18"/>
      <c r="D4" s="16"/>
      <c r="E4" s="19"/>
      <c r="F4" s="2"/>
      <c r="G4" s="145" t="s">
        <v>255</v>
      </c>
      <c r="H4" s="143"/>
      <c r="I4" s="144"/>
      <c r="J4" s="144"/>
      <c r="K4" s="144"/>
      <c r="L4" s="144"/>
      <c r="M4" s="144"/>
      <c r="N4" s="144"/>
    </row>
    <row r="5" spans="2:14" ht="21">
      <c r="B5" s="18"/>
      <c r="C5" s="18"/>
      <c r="D5" s="16"/>
      <c r="E5" s="123" t="s">
        <v>11</v>
      </c>
      <c r="F5" s="124"/>
      <c r="G5" s="124"/>
      <c r="H5" s="124"/>
      <c r="I5" s="32"/>
      <c r="J5" s="124"/>
      <c r="K5" s="124"/>
      <c r="L5" s="144" t="s">
        <v>256</v>
      </c>
      <c r="M5" s="124"/>
      <c r="N5" s="124"/>
    </row>
    <row r="6" spans="2:14" ht="14.25">
      <c r="B6" s="20"/>
      <c r="C6" s="20"/>
      <c r="D6" s="16"/>
      <c r="E6" s="150"/>
      <c r="F6" s="148"/>
      <c r="G6" s="148"/>
      <c r="H6" s="148"/>
      <c r="I6" s="32"/>
      <c r="J6" s="32"/>
      <c r="K6" s="32"/>
      <c r="L6" s="32"/>
      <c r="M6" s="117"/>
      <c r="N6" s="117"/>
    </row>
    <row r="7" spans="2:10" ht="18">
      <c r="B7" s="20"/>
      <c r="C7" s="20"/>
      <c r="D7" s="16"/>
      <c r="E7" s="151" t="s">
        <v>12</v>
      </c>
      <c r="F7" s="152"/>
      <c r="G7" s="152"/>
      <c r="H7" s="152"/>
      <c r="I7" s="32"/>
      <c r="J7" t="s">
        <v>244</v>
      </c>
    </row>
    <row r="8" spans="2:14" ht="25.5">
      <c r="B8" s="20"/>
      <c r="C8" s="20"/>
      <c r="D8" s="21"/>
      <c r="E8" s="89" t="s">
        <v>13</v>
      </c>
      <c r="F8" s="84"/>
      <c r="G8" s="32"/>
      <c r="H8" s="35" t="s">
        <v>20</v>
      </c>
      <c r="I8" s="150"/>
      <c r="J8" s="150"/>
      <c r="K8" s="32"/>
      <c r="L8" s="32" t="s">
        <v>245</v>
      </c>
      <c r="M8" s="32"/>
      <c r="N8" s="21"/>
    </row>
    <row r="9" spans="2:16" ht="14.25">
      <c r="B9" s="20"/>
      <c r="C9" s="20"/>
      <c r="D9" s="22"/>
      <c r="E9" s="21"/>
      <c r="F9" s="21"/>
      <c r="G9" s="23"/>
      <c r="H9" s="23"/>
      <c r="I9" s="3"/>
      <c r="J9" s="3"/>
      <c r="K9" s="26"/>
      <c r="L9" s="26"/>
      <c r="M9" s="26"/>
      <c r="N9" s="24"/>
      <c r="P9" s="29"/>
    </row>
    <row r="10" spans="2:15" ht="42.75">
      <c r="B10" s="70" t="s">
        <v>66</v>
      </c>
      <c r="C10" s="70" t="s">
        <v>6</v>
      </c>
      <c r="D10" s="63" t="s">
        <v>64</v>
      </c>
      <c r="E10" s="63" t="s">
        <v>44</v>
      </c>
      <c r="F10" s="10" t="s">
        <v>0</v>
      </c>
      <c r="G10" s="71" t="s">
        <v>1</v>
      </c>
      <c r="H10" s="71" t="s">
        <v>2</v>
      </c>
      <c r="I10" s="10" t="s">
        <v>5</v>
      </c>
      <c r="J10" s="10" t="s">
        <v>3</v>
      </c>
      <c r="K10" s="10" t="s">
        <v>4</v>
      </c>
      <c r="L10" s="63" t="s">
        <v>56</v>
      </c>
      <c r="M10" s="63" t="s">
        <v>63</v>
      </c>
      <c r="N10" s="63" t="s">
        <v>18</v>
      </c>
      <c r="O10" s="10" t="s">
        <v>57</v>
      </c>
    </row>
    <row r="11" spans="2:15" ht="15">
      <c r="B11" s="11">
        <v>1</v>
      </c>
      <c r="C11" s="119">
        <v>71</v>
      </c>
      <c r="D11" s="12" t="s">
        <v>151</v>
      </c>
      <c r="E11" s="118" t="s">
        <v>137</v>
      </c>
      <c r="F11" s="119" t="s">
        <v>8</v>
      </c>
      <c r="G11" s="14">
        <v>180</v>
      </c>
      <c r="H11" s="14">
        <v>180</v>
      </c>
      <c r="I11" s="14">
        <v>180</v>
      </c>
      <c r="J11" s="13">
        <f aca="true" t="shared" si="0" ref="J11:J37">G11+H11+I11</f>
        <v>540</v>
      </c>
      <c r="K11" s="27"/>
      <c r="L11" s="27"/>
      <c r="M11" s="13">
        <f aca="true" t="shared" si="1" ref="M11:M37">J11+L11</f>
        <v>540</v>
      </c>
      <c r="N11" s="13">
        <v>1</v>
      </c>
      <c r="O11" s="88" t="e">
        <f>(J11/#REF!+(LOG(24)-LOG(K11))/10)*100</f>
        <v>#REF!</v>
      </c>
    </row>
    <row r="12" spans="2:15" ht="15">
      <c r="B12" s="11">
        <v>2</v>
      </c>
      <c r="C12" s="119">
        <v>72</v>
      </c>
      <c r="D12" s="12" t="s">
        <v>142</v>
      </c>
      <c r="E12" s="118" t="s">
        <v>138</v>
      </c>
      <c r="F12" s="119" t="s">
        <v>8</v>
      </c>
      <c r="G12" s="14">
        <v>116</v>
      </c>
      <c r="H12" s="14">
        <v>180</v>
      </c>
      <c r="I12" s="14">
        <v>180</v>
      </c>
      <c r="J12" s="13">
        <f t="shared" si="0"/>
        <v>476</v>
      </c>
      <c r="K12" s="27"/>
      <c r="L12" s="27"/>
      <c r="M12" s="13">
        <f t="shared" si="1"/>
        <v>476</v>
      </c>
      <c r="N12" s="13">
        <v>2</v>
      </c>
      <c r="O12" s="88" t="e">
        <f>(J12/#REF!+(LOG(24)-LOG(K12))/10)*100</f>
        <v>#REF!</v>
      </c>
    </row>
    <row r="13" spans="2:15" ht="15">
      <c r="B13" s="11">
        <v>3</v>
      </c>
      <c r="C13" s="119">
        <v>50</v>
      </c>
      <c r="D13" s="12" t="s">
        <v>123</v>
      </c>
      <c r="E13" s="118" t="s">
        <v>124</v>
      </c>
      <c r="F13" s="119" t="s">
        <v>7</v>
      </c>
      <c r="G13" s="14">
        <v>108</v>
      </c>
      <c r="H13" s="14">
        <v>180</v>
      </c>
      <c r="I13" s="14">
        <v>180</v>
      </c>
      <c r="J13" s="13">
        <f t="shared" si="0"/>
        <v>468</v>
      </c>
      <c r="K13" s="27"/>
      <c r="L13" s="27"/>
      <c r="M13" s="13">
        <f t="shared" si="1"/>
        <v>468</v>
      </c>
      <c r="N13" s="13">
        <v>3</v>
      </c>
      <c r="O13" s="88" t="e">
        <f>(J13/#REF!+(LOG(24)-LOG(K13))/10)*100</f>
        <v>#REF!</v>
      </c>
    </row>
    <row r="14" spans="2:15" ht="15">
      <c r="B14" s="11">
        <v>4</v>
      </c>
      <c r="C14" s="119">
        <v>94</v>
      </c>
      <c r="D14" s="12" t="s">
        <v>117</v>
      </c>
      <c r="E14" s="118" t="s">
        <v>118</v>
      </c>
      <c r="F14" s="119" t="s">
        <v>8</v>
      </c>
      <c r="G14" s="14">
        <v>134</v>
      </c>
      <c r="H14" s="14">
        <v>180</v>
      </c>
      <c r="I14" s="14">
        <v>146</v>
      </c>
      <c r="J14" s="13">
        <f t="shared" si="0"/>
        <v>460</v>
      </c>
      <c r="K14" s="27"/>
      <c r="L14" s="27"/>
      <c r="M14" s="13">
        <f t="shared" si="1"/>
        <v>460</v>
      </c>
      <c r="N14" s="13">
        <v>4</v>
      </c>
      <c r="O14" s="88" t="e">
        <f>(J14/#REF!+(LOG(24)-LOG(K14))/10)*100</f>
        <v>#REF!</v>
      </c>
    </row>
    <row r="15" spans="2:15" ht="15">
      <c r="B15" s="11">
        <v>5</v>
      </c>
      <c r="C15" s="119">
        <v>76</v>
      </c>
      <c r="D15" s="12" t="s">
        <v>186</v>
      </c>
      <c r="E15" s="118" t="s">
        <v>60</v>
      </c>
      <c r="F15" s="119" t="s">
        <v>59</v>
      </c>
      <c r="G15" s="14">
        <v>94</v>
      </c>
      <c r="H15" s="14">
        <v>180</v>
      </c>
      <c r="I15" s="14">
        <v>180</v>
      </c>
      <c r="J15" s="13">
        <f t="shared" si="0"/>
        <v>454</v>
      </c>
      <c r="K15" s="27"/>
      <c r="L15" s="27"/>
      <c r="M15" s="13">
        <f t="shared" si="1"/>
        <v>454</v>
      </c>
      <c r="N15" s="13">
        <v>5</v>
      </c>
      <c r="O15" s="88" t="e">
        <f>(J15/#REF!+(LOG(24)-LOG(K15))/10)*100</f>
        <v>#REF!</v>
      </c>
    </row>
    <row r="16" spans="2:15" ht="15">
      <c r="B16" s="11">
        <v>6</v>
      </c>
      <c r="C16" s="119">
        <v>91</v>
      </c>
      <c r="D16" s="12" t="s">
        <v>149</v>
      </c>
      <c r="E16" s="118" t="s">
        <v>134</v>
      </c>
      <c r="F16" s="119" t="s">
        <v>8</v>
      </c>
      <c r="G16" s="14">
        <v>180</v>
      </c>
      <c r="H16" s="14">
        <v>163</v>
      </c>
      <c r="I16" s="14">
        <v>105</v>
      </c>
      <c r="J16" s="13">
        <f t="shared" si="0"/>
        <v>448</v>
      </c>
      <c r="K16" s="27"/>
      <c r="L16" s="27"/>
      <c r="M16" s="13">
        <f t="shared" si="1"/>
        <v>448</v>
      </c>
      <c r="N16" s="13">
        <v>6</v>
      </c>
      <c r="O16" s="88" t="e">
        <f>(J16/#REF!+(LOG(24)-LOG(K16))/10)*100</f>
        <v>#REF!</v>
      </c>
    </row>
    <row r="17" spans="2:15" ht="15">
      <c r="B17" s="11">
        <v>7</v>
      </c>
      <c r="C17" s="119">
        <v>69</v>
      </c>
      <c r="D17" s="12" t="s">
        <v>61</v>
      </c>
      <c r="E17" s="118" t="s">
        <v>62</v>
      </c>
      <c r="F17" s="119" t="s">
        <v>59</v>
      </c>
      <c r="G17" s="14">
        <v>130</v>
      </c>
      <c r="H17" s="14">
        <v>122</v>
      </c>
      <c r="I17" s="14">
        <v>180</v>
      </c>
      <c r="J17" s="13">
        <f t="shared" si="0"/>
        <v>432</v>
      </c>
      <c r="K17" s="27"/>
      <c r="L17" s="27"/>
      <c r="M17" s="13">
        <f t="shared" si="1"/>
        <v>432</v>
      </c>
      <c r="N17" s="13">
        <v>7</v>
      </c>
      <c r="O17" s="88" t="e">
        <f>(J17/#REF!+(LOG(24)-LOG(K17))/10)*100</f>
        <v>#REF!</v>
      </c>
    </row>
    <row r="18" spans="2:15" ht="15">
      <c r="B18" s="11">
        <v>8</v>
      </c>
      <c r="C18" s="119">
        <v>81</v>
      </c>
      <c r="D18" s="12" t="s">
        <v>125</v>
      </c>
      <c r="E18" s="118" t="s">
        <v>126</v>
      </c>
      <c r="F18" s="119" t="s">
        <v>7</v>
      </c>
      <c r="G18" s="14">
        <v>71</v>
      </c>
      <c r="H18" s="14">
        <v>180</v>
      </c>
      <c r="I18" s="14">
        <v>180</v>
      </c>
      <c r="J18" s="13">
        <f t="shared" si="0"/>
        <v>431</v>
      </c>
      <c r="K18" s="27"/>
      <c r="L18" s="27"/>
      <c r="M18" s="13">
        <f t="shared" si="1"/>
        <v>431</v>
      </c>
      <c r="N18" s="13">
        <v>8</v>
      </c>
      <c r="O18" s="88" t="e">
        <f>(J18/#REF!+(LOG(24)-LOG(K18))/10)*100</f>
        <v>#REF!</v>
      </c>
    </row>
    <row r="19" spans="2:15" ht="15">
      <c r="B19" s="11">
        <v>9</v>
      </c>
      <c r="C19" s="119">
        <v>64</v>
      </c>
      <c r="D19" s="12" t="s">
        <v>73</v>
      </c>
      <c r="E19" s="118" t="s">
        <v>84</v>
      </c>
      <c r="F19" s="119" t="s">
        <v>8</v>
      </c>
      <c r="G19" s="14">
        <v>65</v>
      </c>
      <c r="H19" s="14">
        <v>180</v>
      </c>
      <c r="I19" s="14">
        <v>180</v>
      </c>
      <c r="J19" s="13">
        <f t="shared" si="0"/>
        <v>425</v>
      </c>
      <c r="K19" s="27"/>
      <c r="L19" s="27"/>
      <c r="M19" s="13">
        <f t="shared" si="1"/>
        <v>425</v>
      </c>
      <c r="N19" s="13">
        <v>9</v>
      </c>
      <c r="O19" s="88" t="e">
        <f>(J19/#REF!+(LOG(24)-LOG(K19))/10)*100</f>
        <v>#REF!</v>
      </c>
    </row>
    <row r="20" spans="2:15" ht="15">
      <c r="B20" s="11">
        <v>10</v>
      </c>
      <c r="C20" s="119">
        <v>53</v>
      </c>
      <c r="D20" s="12" t="s">
        <v>71</v>
      </c>
      <c r="E20" s="118" t="s">
        <v>85</v>
      </c>
      <c r="F20" s="119" t="s">
        <v>8</v>
      </c>
      <c r="G20" s="14">
        <v>180</v>
      </c>
      <c r="H20" s="14">
        <v>130</v>
      </c>
      <c r="I20" s="14">
        <v>92</v>
      </c>
      <c r="J20" s="13">
        <f t="shared" si="0"/>
        <v>402</v>
      </c>
      <c r="K20" s="27"/>
      <c r="L20" s="27"/>
      <c r="M20" s="13">
        <f t="shared" si="1"/>
        <v>402</v>
      </c>
      <c r="N20" s="13">
        <v>10</v>
      </c>
      <c r="O20" s="88" t="e">
        <f>(J20/#REF!+(LOG(24)-LOG(K20))/10)*100</f>
        <v>#REF!</v>
      </c>
    </row>
    <row r="21" spans="2:15" ht="15">
      <c r="B21" s="11">
        <v>11</v>
      </c>
      <c r="C21" s="119">
        <v>73</v>
      </c>
      <c r="D21" s="12" t="s">
        <v>157</v>
      </c>
      <c r="E21" s="118" t="s">
        <v>158</v>
      </c>
      <c r="F21" s="119" t="s">
        <v>8</v>
      </c>
      <c r="G21" s="14">
        <v>151</v>
      </c>
      <c r="H21" s="14">
        <v>64</v>
      </c>
      <c r="I21" s="14">
        <v>180</v>
      </c>
      <c r="J21" s="13">
        <f t="shared" si="0"/>
        <v>395</v>
      </c>
      <c r="K21" s="27"/>
      <c r="L21" s="27"/>
      <c r="M21" s="13">
        <f t="shared" si="1"/>
        <v>395</v>
      </c>
      <c r="N21" s="13">
        <v>11</v>
      </c>
      <c r="O21" s="88" t="e">
        <f>(J21/#REF!+(LOG(24)-LOG(K21))/10)*100</f>
        <v>#REF!</v>
      </c>
    </row>
    <row r="22" spans="2:15" ht="15">
      <c r="B22" s="11">
        <v>12</v>
      </c>
      <c r="C22" s="119">
        <v>56</v>
      </c>
      <c r="D22" s="12" t="s">
        <v>72</v>
      </c>
      <c r="E22" s="118" t="s">
        <v>80</v>
      </c>
      <c r="F22" s="119" t="s">
        <v>8</v>
      </c>
      <c r="G22" s="14">
        <v>64</v>
      </c>
      <c r="H22" s="14">
        <v>110</v>
      </c>
      <c r="I22" s="14">
        <v>180</v>
      </c>
      <c r="J22" s="13">
        <f t="shared" si="0"/>
        <v>354</v>
      </c>
      <c r="K22" s="27"/>
      <c r="L22" s="27"/>
      <c r="M22" s="13">
        <f t="shared" si="1"/>
        <v>354</v>
      </c>
      <c r="N22" s="13">
        <v>12</v>
      </c>
      <c r="O22" s="88" t="e">
        <f>(J22/#REF!+(LOG(24)-LOG(K22))/10)*100</f>
        <v>#REF!</v>
      </c>
    </row>
    <row r="23" spans="2:15" ht="15">
      <c r="B23" s="11">
        <v>13</v>
      </c>
      <c r="C23" s="119">
        <v>84</v>
      </c>
      <c r="D23" s="12" t="s">
        <v>104</v>
      </c>
      <c r="E23" s="118" t="s">
        <v>105</v>
      </c>
      <c r="F23" s="119" t="s">
        <v>190</v>
      </c>
      <c r="G23" s="14">
        <v>143</v>
      </c>
      <c r="H23" s="14">
        <v>133</v>
      </c>
      <c r="I23" s="14">
        <v>76</v>
      </c>
      <c r="J23" s="13">
        <f t="shared" si="0"/>
        <v>352</v>
      </c>
      <c r="K23" s="27"/>
      <c r="L23" s="27"/>
      <c r="M23" s="13">
        <f t="shared" si="1"/>
        <v>352</v>
      </c>
      <c r="N23" s="13">
        <v>13</v>
      </c>
      <c r="O23" s="88" t="e">
        <f>(J23/#REF!+(LOG(24)-LOG(K23))/10)*100</f>
        <v>#REF!</v>
      </c>
    </row>
    <row r="24" spans="2:15" ht="15">
      <c r="B24" s="11">
        <v>14</v>
      </c>
      <c r="C24" s="119">
        <v>66</v>
      </c>
      <c r="D24" s="12" t="s">
        <v>98</v>
      </c>
      <c r="E24" s="118" t="s">
        <v>97</v>
      </c>
      <c r="F24" s="119" t="s">
        <v>59</v>
      </c>
      <c r="G24" s="14">
        <v>84</v>
      </c>
      <c r="H24" s="14">
        <v>87</v>
      </c>
      <c r="I24" s="14">
        <v>180</v>
      </c>
      <c r="J24" s="13">
        <f t="shared" si="0"/>
        <v>351</v>
      </c>
      <c r="K24" s="27"/>
      <c r="L24" s="27"/>
      <c r="M24" s="13">
        <f t="shared" si="1"/>
        <v>351</v>
      </c>
      <c r="N24" s="13">
        <v>14</v>
      </c>
      <c r="O24" s="88" t="e">
        <f>(J24/#REF!+(LOG(24)-LOG(K24))/10)*100</f>
        <v>#REF!</v>
      </c>
    </row>
    <row r="25" spans="2:15" ht="15">
      <c r="B25" s="11">
        <v>15</v>
      </c>
      <c r="C25" s="119">
        <v>93</v>
      </c>
      <c r="D25" s="12" t="s">
        <v>209</v>
      </c>
      <c r="E25" s="118" t="s">
        <v>114</v>
      </c>
      <c r="F25" s="119" t="s">
        <v>8</v>
      </c>
      <c r="G25" s="14">
        <v>101</v>
      </c>
      <c r="H25" s="14">
        <v>96</v>
      </c>
      <c r="I25" s="14">
        <v>94</v>
      </c>
      <c r="J25" s="13">
        <f t="shared" si="0"/>
        <v>291</v>
      </c>
      <c r="K25" s="27"/>
      <c r="L25" s="27"/>
      <c r="M25" s="13">
        <f t="shared" si="1"/>
        <v>291</v>
      </c>
      <c r="N25" s="13">
        <v>15</v>
      </c>
      <c r="O25" s="88" t="e">
        <f>(J25/#REF!+(LOG(24)-LOG(K25))/10)*100</f>
        <v>#REF!</v>
      </c>
    </row>
    <row r="26" spans="2:15" ht="15">
      <c r="B26" s="11">
        <v>16</v>
      </c>
      <c r="C26" s="119">
        <v>86</v>
      </c>
      <c r="D26" s="12" t="s">
        <v>127</v>
      </c>
      <c r="E26" s="118" t="s">
        <v>129</v>
      </c>
      <c r="F26" s="119" t="s">
        <v>8</v>
      </c>
      <c r="G26" s="14">
        <v>75</v>
      </c>
      <c r="H26" s="14">
        <v>105</v>
      </c>
      <c r="I26" s="14">
        <v>40</v>
      </c>
      <c r="J26" s="13">
        <f t="shared" si="0"/>
        <v>220</v>
      </c>
      <c r="K26" s="27"/>
      <c r="L26" s="27"/>
      <c r="M26" s="13">
        <f t="shared" si="1"/>
        <v>220</v>
      </c>
      <c r="N26" s="13">
        <v>16</v>
      </c>
      <c r="O26" s="88" t="e">
        <f>(J26/#REF!+(LOG(24)-LOG(K26))/10)*100</f>
        <v>#REF!</v>
      </c>
    </row>
    <row r="27" spans="2:15" ht="15">
      <c r="B27" s="11">
        <v>17</v>
      </c>
      <c r="C27" s="119">
        <v>96</v>
      </c>
      <c r="D27" s="12" t="s">
        <v>146</v>
      </c>
      <c r="E27" s="118" t="s">
        <v>130</v>
      </c>
      <c r="F27" s="119" t="s">
        <v>8</v>
      </c>
      <c r="G27" s="36">
        <v>130</v>
      </c>
      <c r="H27" s="36">
        <v>0</v>
      </c>
      <c r="I27" s="36">
        <v>84</v>
      </c>
      <c r="J27" s="13">
        <f t="shared" si="0"/>
        <v>214</v>
      </c>
      <c r="K27" s="27"/>
      <c r="L27" s="27"/>
      <c r="M27" s="13">
        <f t="shared" si="1"/>
        <v>214</v>
      </c>
      <c r="N27" s="13">
        <v>17</v>
      </c>
      <c r="O27" s="96" t="e">
        <f>(J27/#REF!+(LOG(24)-LOG(K27))/10)*100</f>
        <v>#REF!</v>
      </c>
    </row>
    <row r="28" spans="2:15" ht="15">
      <c r="B28" s="11">
        <v>18</v>
      </c>
      <c r="C28" s="119">
        <v>75</v>
      </c>
      <c r="D28" s="12" t="s">
        <v>65</v>
      </c>
      <c r="E28" s="118" t="s">
        <v>81</v>
      </c>
      <c r="F28" s="119" t="s">
        <v>8</v>
      </c>
      <c r="G28" s="14">
        <v>78</v>
      </c>
      <c r="H28" s="14">
        <v>60</v>
      </c>
      <c r="I28" s="14">
        <v>46</v>
      </c>
      <c r="J28" s="13">
        <f t="shared" si="0"/>
        <v>184</v>
      </c>
      <c r="K28" s="27"/>
      <c r="L28" s="27"/>
      <c r="M28" s="13">
        <f t="shared" si="1"/>
        <v>184</v>
      </c>
      <c r="N28" s="13">
        <v>18</v>
      </c>
      <c r="O28" s="88" t="e">
        <f>(J28/#REF!+(LOG(24)-LOG(K28))/10)*100</f>
        <v>#REF!</v>
      </c>
    </row>
    <row r="29" spans="2:15" ht="15">
      <c r="B29" s="11">
        <v>19</v>
      </c>
      <c r="C29" s="119">
        <v>83</v>
      </c>
      <c r="D29" s="12" t="s">
        <v>110</v>
      </c>
      <c r="E29" s="118" t="s">
        <v>111</v>
      </c>
      <c r="F29" s="119" t="s">
        <v>190</v>
      </c>
      <c r="G29" s="14">
        <v>0</v>
      </c>
      <c r="H29" s="14">
        <v>0</v>
      </c>
      <c r="I29" s="14">
        <v>180</v>
      </c>
      <c r="J29" s="13">
        <f t="shared" si="0"/>
        <v>180</v>
      </c>
      <c r="K29" s="27"/>
      <c r="L29" s="27"/>
      <c r="M29" s="13">
        <f t="shared" si="1"/>
        <v>180</v>
      </c>
      <c r="N29" s="13">
        <v>19</v>
      </c>
      <c r="O29" s="88" t="e">
        <f>(J29/#REF!+(LOG(24)-LOG(K29))/10)*100</f>
        <v>#REF!</v>
      </c>
    </row>
    <row r="30" spans="2:15" ht="15">
      <c r="B30" s="11">
        <v>20</v>
      </c>
      <c r="C30" s="119">
        <v>52</v>
      </c>
      <c r="D30" s="12" t="s">
        <v>147</v>
      </c>
      <c r="E30" s="118" t="s">
        <v>83</v>
      </c>
      <c r="F30" s="119" t="s">
        <v>8</v>
      </c>
      <c r="G30" s="36">
        <v>0</v>
      </c>
      <c r="H30" s="36">
        <v>176</v>
      </c>
      <c r="I30" s="36">
        <v>0</v>
      </c>
      <c r="J30" s="13">
        <f t="shared" si="0"/>
        <v>176</v>
      </c>
      <c r="K30" s="27"/>
      <c r="L30" s="27"/>
      <c r="M30" s="13">
        <f t="shared" si="1"/>
        <v>176</v>
      </c>
      <c r="N30" s="13">
        <v>20</v>
      </c>
      <c r="O30" s="96" t="e">
        <f>(J30/#REF!+(LOG(24)-LOG(K30))/10)*100</f>
        <v>#REF!</v>
      </c>
    </row>
    <row r="31" spans="2:15" ht="15">
      <c r="B31" s="11">
        <v>21</v>
      </c>
      <c r="C31" s="119">
        <v>77</v>
      </c>
      <c r="D31" s="12" t="s">
        <v>121</v>
      </c>
      <c r="E31" s="118" t="s">
        <v>122</v>
      </c>
      <c r="F31" s="119" t="s">
        <v>7</v>
      </c>
      <c r="G31" s="14">
        <v>61</v>
      </c>
      <c r="H31" s="14">
        <v>0</v>
      </c>
      <c r="I31" s="14">
        <v>98</v>
      </c>
      <c r="J31" s="13">
        <f t="shared" si="0"/>
        <v>159</v>
      </c>
      <c r="K31" s="27"/>
      <c r="L31" s="27"/>
      <c r="M31" s="13">
        <f t="shared" si="1"/>
        <v>159</v>
      </c>
      <c r="N31" s="13">
        <v>21</v>
      </c>
      <c r="O31" s="96"/>
    </row>
    <row r="32" spans="2:15" ht="15">
      <c r="B32" s="11">
        <v>22</v>
      </c>
      <c r="C32" s="119">
        <v>100</v>
      </c>
      <c r="D32" s="12" t="s">
        <v>108</v>
      </c>
      <c r="E32" s="118" t="s">
        <v>109</v>
      </c>
      <c r="F32" s="119" t="s">
        <v>190</v>
      </c>
      <c r="G32" s="36">
        <v>65</v>
      </c>
      <c r="H32" s="36">
        <v>70</v>
      </c>
      <c r="I32" s="36">
        <v>0</v>
      </c>
      <c r="J32" s="13">
        <f t="shared" si="0"/>
        <v>135</v>
      </c>
      <c r="K32" s="27"/>
      <c r="L32" s="27"/>
      <c r="M32" s="13">
        <f t="shared" si="1"/>
        <v>135</v>
      </c>
      <c r="N32" s="13">
        <v>22</v>
      </c>
      <c r="O32" s="96"/>
    </row>
    <row r="33" spans="2:15" ht="15">
      <c r="B33" s="11">
        <v>23</v>
      </c>
      <c r="C33" s="119">
        <v>68</v>
      </c>
      <c r="D33" s="12" t="s">
        <v>152</v>
      </c>
      <c r="E33" s="118" t="s">
        <v>139</v>
      </c>
      <c r="F33" s="119" t="s">
        <v>8</v>
      </c>
      <c r="G33" s="36">
        <v>84</v>
      </c>
      <c r="H33" s="36">
        <v>0</v>
      </c>
      <c r="I33" s="36">
        <v>0</v>
      </c>
      <c r="J33" s="13">
        <f t="shared" si="0"/>
        <v>84</v>
      </c>
      <c r="K33" s="27"/>
      <c r="L33" s="27"/>
      <c r="M33" s="13">
        <f t="shared" si="1"/>
        <v>84</v>
      </c>
      <c r="N33" s="13">
        <v>23</v>
      </c>
      <c r="O33" s="96"/>
    </row>
    <row r="34" spans="2:15" ht="15">
      <c r="B34" s="11">
        <v>24</v>
      </c>
      <c r="C34" s="119">
        <v>85</v>
      </c>
      <c r="D34" s="12" t="s">
        <v>148</v>
      </c>
      <c r="E34" s="118" t="s">
        <v>130</v>
      </c>
      <c r="F34" s="119" t="s">
        <v>8</v>
      </c>
      <c r="G34" s="36">
        <v>83</v>
      </c>
      <c r="H34" s="36">
        <v>0</v>
      </c>
      <c r="I34" s="36">
        <v>0</v>
      </c>
      <c r="J34" s="13">
        <f t="shared" si="0"/>
        <v>83</v>
      </c>
      <c r="K34" s="27"/>
      <c r="L34" s="27"/>
      <c r="M34" s="13">
        <f t="shared" si="1"/>
        <v>83</v>
      </c>
      <c r="N34" s="13">
        <v>24</v>
      </c>
      <c r="O34" s="96"/>
    </row>
    <row r="35" spans="2:15" ht="15">
      <c r="B35" s="11">
        <v>25</v>
      </c>
      <c r="C35" s="119">
        <v>62</v>
      </c>
      <c r="D35" s="12" t="s">
        <v>193</v>
      </c>
      <c r="E35" s="118" t="s">
        <v>192</v>
      </c>
      <c r="F35" s="119" t="s">
        <v>8</v>
      </c>
      <c r="G35" s="36">
        <v>0</v>
      </c>
      <c r="H35" s="36">
        <v>0</v>
      </c>
      <c r="I35" s="36">
        <v>45</v>
      </c>
      <c r="J35" s="13">
        <f t="shared" si="0"/>
        <v>45</v>
      </c>
      <c r="K35" s="27"/>
      <c r="L35" s="27"/>
      <c r="M35" s="13">
        <f t="shared" si="1"/>
        <v>45</v>
      </c>
      <c r="N35" s="13">
        <v>25</v>
      </c>
      <c r="O35" s="96"/>
    </row>
    <row r="36" spans="2:15" s="108" customFormat="1" ht="15">
      <c r="B36" s="113">
        <v>26</v>
      </c>
      <c r="C36" s="121">
        <v>67</v>
      </c>
      <c r="D36" s="12" t="s">
        <v>102</v>
      </c>
      <c r="E36" s="120" t="s">
        <v>103</v>
      </c>
      <c r="F36" s="121" t="s">
        <v>190</v>
      </c>
      <c r="G36" s="36">
        <v>0</v>
      </c>
      <c r="H36" s="36">
        <v>0</v>
      </c>
      <c r="I36" s="36">
        <v>0</v>
      </c>
      <c r="J36" s="13">
        <f t="shared" si="0"/>
        <v>0</v>
      </c>
      <c r="K36" s="27"/>
      <c r="L36" s="27"/>
      <c r="M36" s="13">
        <f t="shared" si="1"/>
        <v>0</v>
      </c>
      <c r="N36" s="13" t="s">
        <v>225</v>
      </c>
      <c r="O36" s="96"/>
    </row>
    <row r="37" spans="2:15" s="108" customFormat="1" ht="15">
      <c r="B37" s="113">
        <v>27</v>
      </c>
      <c r="C37" s="121">
        <v>98</v>
      </c>
      <c r="D37" s="12" t="s">
        <v>106</v>
      </c>
      <c r="E37" s="120" t="s">
        <v>107</v>
      </c>
      <c r="F37" s="121" t="s">
        <v>190</v>
      </c>
      <c r="G37" s="14">
        <v>0</v>
      </c>
      <c r="H37" s="14">
        <v>0</v>
      </c>
      <c r="I37" s="14">
        <v>0</v>
      </c>
      <c r="J37" s="13">
        <f t="shared" si="0"/>
        <v>0</v>
      </c>
      <c r="K37" s="27"/>
      <c r="L37" s="27"/>
      <c r="M37" s="13">
        <f t="shared" si="1"/>
        <v>0</v>
      </c>
      <c r="N37" s="13" t="s">
        <v>225</v>
      </c>
      <c r="O37" s="88"/>
    </row>
    <row r="38" spans="2:15" ht="14.25">
      <c r="B38" s="25"/>
      <c r="C38" s="91"/>
      <c r="D38" s="93"/>
      <c r="E38" s="94"/>
      <c r="F38" s="95"/>
      <c r="G38" s="28"/>
      <c r="H38" s="28"/>
      <c r="I38" s="28"/>
      <c r="J38" s="6"/>
      <c r="K38" s="9"/>
      <c r="L38" s="9"/>
      <c r="M38" s="9"/>
      <c r="N38" s="6"/>
      <c r="O38" s="92"/>
    </row>
    <row r="39" spans="2:8" ht="14.25">
      <c r="B39" s="85"/>
      <c r="C39" s="4"/>
      <c r="D39" s="4"/>
      <c r="E39" s="4"/>
      <c r="F39" s="4"/>
      <c r="G39" s="4"/>
      <c r="H39" s="4"/>
    </row>
    <row r="40" spans="4:10" ht="14.25">
      <c r="D40" s="32" t="s">
        <v>23</v>
      </c>
      <c r="E40" s="146" t="s">
        <v>25</v>
      </c>
      <c r="F40" s="146"/>
      <c r="G40" s="146"/>
      <c r="H40" s="60" t="s">
        <v>178</v>
      </c>
      <c r="I40" s="60"/>
      <c r="J40" s="60"/>
    </row>
    <row r="42" spans="4:8" ht="14.25">
      <c r="D42" t="s">
        <v>22</v>
      </c>
      <c r="E42" s="147" t="s">
        <v>25</v>
      </c>
      <c r="F42" s="148"/>
      <c r="G42" s="148"/>
      <c r="H42" s="60" t="s">
        <v>91</v>
      </c>
    </row>
    <row r="44" spans="4:8" ht="14.25">
      <c r="D44" t="s">
        <v>24</v>
      </c>
      <c r="E44" s="147" t="s">
        <v>25</v>
      </c>
      <c r="F44" s="148"/>
      <c r="G44" s="148"/>
      <c r="H44" t="s">
        <v>179</v>
      </c>
    </row>
    <row r="47" spans="5:6" ht="14.25">
      <c r="E47" s="149" t="s">
        <v>26</v>
      </c>
      <c r="F47" s="149"/>
    </row>
    <row r="48" spans="4:8" ht="14.25">
      <c r="D48" s="81" t="s">
        <v>27</v>
      </c>
      <c r="E48" s="146" t="s">
        <v>25</v>
      </c>
      <c r="F48" s="146"/>
      <c r="G48" s="146"/>
      <c r="H48" s="146"/>
    </row>
    <row r="50" spans="4:8" ht="14.25">
      <c r="D50" t="s">
        <v>183</v>
      </c>
      <c r="E50" s="146" t="s">
        <v>25</v>
      </c>
      <c r="F50" s="146"/>
      <c r="G50" s="146"/>
      <c r="H50" s="146"/>
    </row>
    <row r="52" spans="4:8" ht="14.25">
      <c r="D52" t="s">
        <v>78</v>
      </c>
      <c r="E52" s="146" t="s">
        <v>25</v>
      </c>
      <c r="F52" s="146"/>
      <c r="G52" s="146"/>
      <c r="H52" s="146"/>
    </row>
  </sheetData>
  <sheetProtection/>
  <autoFilter ref="B10:N10">
    <sortState ref="B11:N52">
      <sortCondition sortBy="value" ref="N11:N52"/>
    </sortState>
  </autoFilter>
  <mergeCells count="11">
    <mergeCell ref="E6:H6"/>
    <mergeCell ref="F3:J3"/>
    <mergeCell ref="E7:H7"/>
    <mergeCell ref="E52:H52"/>
    <mergeCell ref="E47:F47"/>
    <mergeCell ref="I8:J8"/>
    <mergeCell ref="E40:G40"/>
    <mergeCell ref="E42:G42"/>
    <mergeCell ref="E44:G44"/>
    <mergeCell ref="E48:H48"/>
    <mergeCell ref="E50:H50"/>
  </mergeCells>
  <printOptions/>
  <pageMargins left="0.15748031496062992" right="0.1968503937007874" top="0.3937007874015748" bottom="0.15748031496062992" header="0.15748031496062992" footer="0.15748031496062992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N69"/>
  <sheetViews>
    <sheetView zoomScalePageLayoutView="0" workbookViewId="0" topLeftCell="A1">
      <selection activeCell="L11" sqref="L11"/>
    </sheetView>
  </sheetViews>
  <sheetFormatPr defaultColWidth="9.140625" defaultRowHeight="15"/>
  <cols>
    <col min="1" max="1" width="5.7109375" style="0" customWidth="1"/>
    <col min="8" max="8" width="3.421875" style="0" customWidth="1"/>
    <col min="9" max="9" width="15.7109375" style="0" customWidth="1"/>
  </cols>
  <sheetData>
    <row r="4" spans="2:5" ht="23.25">
      <c r="B4" s="41"/>
      <c r="C4" s="42"/>
      <c r="D4" s="42"/>
      <c r="E4" s="42"/>
    </row>
    <row r="5" spans="6:11" ht="18">
      <c r="F5" s="42"/>
      <c r="G5" s="42"/>
      <c r="H5" s="42"/>
      <c r="I5" s="42"/>
      <c r="J5" s="42"/>
      <c r="K5" s="42"/>
    </row>
    <row r="6" spans="2:9" ht="18">
      <c r="B6" s="42"/>
      <c r="C6" s="42"/>
      <c r="D6" s="42"/>
      <c r="E6" s="42"/>
      <c r="F6" s="42"/>
      <c r="G6" s="42"/>
      <c r="H6" s="42"/>
      <c r="I6" s="42"/>
    </row>
    <row r="7" spans="2:9" ht="18">
      <c r="B7" s="42"/>
      <c r="C7" s="42"/>
      <c r="D7" s="42"/>
      <c r="E7" s="42"/>
      <c r="F7" s="42" t="s">
        <v>58</v>
      </c>
      <c r="G7" s="42"/>
      <c r="H7" s="42"/>
      <c r="I7" s="42"/>
    </row>
    <row r="8" spans="2:11" ht="23.25">
      <c r="B8" s="41" t="s">
        <v>30</v>
      </c>
      <c r="C8" s="42"/>
      <c r="D8" s="42"/>
      <c r="E8" s="42"/>
      <c r="F8" s="42"/>
      <c r="G8" s="42"/>
      <c r="H8" s="42"/>
      <c r="I8" s="42"/>
      <c r="J8" s="42"/>
      <c r="K8" s="42"/>
    </row>
    <row r="9" spans="2:11" ht="23.25">
      <c r="B9" s="41"/>
      <c r="C9" s="42"/>
      <c r="D9" s="42"/>
      <c r="E9" s="42"/>
      <c r="F9" s="42"/>
      <c r="G9" s="42"/>
      <c r="H9" s="42"/>
      <c r="I9" s="42"/>
      <c r="J9" s="42"/>
      <c r="K9" s="42"/>
    </row>
    <row r="10" spans="2:11" ht="18">
      <c r="B10" s="42" t="s">
        <v>32</v>
      </c>
      <c r="C10" s="42"/>
      <c r="D10" s="42"/>
      <c r="E10" s="42"/>
      <c r="F10" s="42"/>
      <c r="G10" s="42"/>
      <c r="H10" s="42"/>
      <c r="I10" s="43" t="s">
        <v>235</v>
      </c>
      <c r="J10" s="42"/>
      <c r="K10" s="42"/>
    </row>
    <row r="11" spans="2:11" ht="18">
      <c r="B11" s="42"/>
      <c r="C11" s="42"/>
      <c r="D11" s="42"/>
      <c r="E11" s="42"/>
      <c r="F11" s="42"/>
      <c r="G11" s="42"/>
      <c r="H11" s="42"/>
      <c r="I11" s="43"/>
      <c r="J11" s="42"/>
      <c r="K11" s="42"/>
    </row>
    <row r="12" spans="2:11" ht="18">
      <c r="B12" s="42" t="s">
        <v>182</v>
      </c>
      <c r="C12" s="42"/>
      <c r="D12" s="42"/>
      <c r="E12" s="42"/>
      <c r="F12" s="42"/>
      <c r="G12" s="42"/>
      <c r="H12" s="42"/>
      <c r="I12" s="44" t="s">
        <v>236</v>
      </c>
      <c r="J12" s="42"/>
      <c r="K12" s="42"/>
    </row>
    <row r="13" spans="2:11" ht="18">
      <c r="B13" s="42"/>
      <c r="C13" s="42"/>
      <c r="D13" s="42"/>
      <c r="E13" s="42"/>
      <c r="F13" s="42"/>
      <c r="G13" s="42"/>
      <c r="H13" s="42"/>
      <c r="I13" s="42"/>
      <c r="J13" s="42"/>
      <c r="K13" s="42"/>
    </row>
    <row r="14" spans="2:10" ht="18">
      <c r="B14" s="42" t="s">
        <v>31</v>
      </c>
      <c r="C14" s="42"/>
      <c r="D14" s="42"/>
      <c r="E14" s="42"/>
      <c r="F14" s="42"/>
      <c r="G14" s="42"/>
      <c r="H14" s="42"/>
      <c r="I14" s="44" t="s">
        <v>236</v>
      </c>
      <c r="J14" s="42"/>
    </row>
    <row r="15" spans="2:11" ht="18">
      <c r="B15" s="42"/>
      <c r="C15" s="42"/>
      <c r="D15" s="42"/>
      <c r="E15" s="42"/>
      <c r="F15" s="42"/>
      <c r="G15" s="42"/>
      <c r="H15" s="42"/>
      <c r="I15" s="42"/>
      <c r="J15" s="42"/>
      <c r="K15" s="42"/>
    </row>
    <row r="16" spans="2:11" ht="18">
      <c r="B16" s="42" t="s">
        <v>201</v>
      </c>
      <c r="C16" s="42"/>
      <c r="D16" s="42"/>
      <c r="E16" s="42"/>
      <c r="F16" s="42"/>
      <c r="G16" s="42"/>
      <c r="H16" s="42"/>
      <c r="I16" s="43" t="s">
        <v>237</v>
      </c>
      <c r="J16" s="42"/>
      <c r="K16" s="42"/>
    </row>
    <row r="17" spans="2:11" ht="18">
      <c r="B17" s="42"/>
      <c r="C17" s="42"/>
      <c r="D17" s="42"/>
      <c r="E17" s="42"/>
      <c r="F17" s="42"/>
      <c r="G17" s="42"/>
      <c r="H17" s="42"/>
      <c r="I17" s="43"/>
      <c r="J17" s="42"/>
      <c r="K17" s="42"/>
    </row>
    <row r="18" spans="2:11" ht="18">
      <c r="B18" s="42" t="s">
        <v>230</v>
      </c>
      <c r="C18" s="42"/>
      <c r="D18" s="42"/>
      <c r="E18" s="42"/>
      <c r="F18" s="42"/>
      <c r="G18" s="42"/>
      <c r="H18" s="42"/>
      <c r="I18" s="43" t="s">
        <v>237</v>
      </c>
      <c r="J18" s="42"/>
      <c r="K18" s="42"/>
    </row>
    <row r="19" spans="2:11" ht="18">
      <c r="B19" s="42"/>
      <c r="C19" s="42"/>
      <c r="D19" s="42"/>
      <c r="E19" s="42"/>
      <c r="F19" s="42"/>
      <c r="G19" s="42"/>
      <c r="H19" s="42"/>
      <c r="I19" s="43"/>
      <c r="J19" s="42"/>
      <c r="K19" s="42"/>
    </row>
    <row r="20" spans="2:11" ht="23.25">
      <c r="B20" s="41" t="s">
        <v>33</v>
      </c>
      <c r="C20" s="42"/>
      <c r="D20" s="42"/>
      <c r="E20" s="42"/>
      <c r="F20" s="42"/>
      <c r="G20" s="42"/>
      <c r="H20" s="42"/>
      <c r="I20" s="43"/>
      <c r="J20" s="42"/>
      <c r="K20" s="42"/>
    </row>
    <row r="21" spans="2:11" ht="23.25">
      <c r="B21" s="41"/>
      <c r="C21" s="42"/>
      <c r="D21" s="42"/>
      <c r="E21" s="42"/>
      <c r="F21" s="42" t="s">
        <v>58</v>
      </c>
      <c r="G21" s="42"/>
      <c r="H21" s="42"/>
      <c r="I21" s="43"/>
      <c r="J21" s="42"/>
      <c r="K21" s="42"/>
    </row>
    <row r="22" spans="2:11" ht="18">
      <c r="B22" s="42" t="s">
        <v>204</v>
      </c>
      <c r="C22" s="42"/>
      <c r="D22" s="42"/>
      <c r="E22" s="42"/>
      <c r="F22" s="42"/>
      <c r="G22" s="42"/>
      <c r="H22" s="42"/>
      <c r="I22" s="43" t="s">
        <v>34</v>
      </c>
      <c r="J22" s="42"/>
      <c r="K22" s="42"/>
    </row>
    <row r="23" spans="2:11" ht="18">
      <c r="B23" s="42"/>
      <c r="C23" s="42"/>
      <c r="D23" s="42"/>
      <c r="E23" s="42"/>
      <c r="F23" s="42"/>
      <c r="G23" s="42"/>
      <c r="H23" s="42"/>
      <c r="I23" s="43"/>
      <c r="J23" s="42"/>
      <c r="K23" s="42"/>
    </row>
    <row r="24" spans="2:14" ht="18">
      <c r="B24" s="42" t="s">
        <v>205</v>
      </c>
      <c r="C24" s="42"/>
      <c r="D24" s="42"/>
      <c r="E24" s="42"/>
      <c r="F24" s="42"/>
      <c r="G24" s="42"/>
      <c r="H24" s="42"/>
      <c r="I24" s="43" t="s">
        <v>35</v>
      </c>
      <c r="J24" s="42"/>
      <c r="K24" s="42"/>
      <c r="N24" s="4"/>
    </row>
    <row r="25" spans="2:14" ht="18">
      <c r="B25" s="42"/>
      <c r="C25" s="42"/>
      <c r="D25" s="42"/>
      <c r="E25" s="42"/>
      <c r="F25" s="42"/>
      <c r="G25" s="42"/>
      <c r="H25" s="42"/>
      <c r="I25" s="43"/>
      <c r="J25" s="42"/>
      <c r="K25" s="42"/>
      <c r="N25" s="4"/>
    </row>
    <row r="26" spans="2:14" ht="18">
      <c r="B26" s="111" t="s">
        <v>214</v>
      </c>
      <c r="C26" s="42"/>
      <c r="D26" s="42"/>
      <c r="E26" s="42"/>
      <c r="F26" s="42"/>
      <c r="G26" s="42"/>
      <c r="H26" s="42"/>
      <c r="I26" s="43" t="s">
        <v>35</v>
      </c>
      <c r="J26" s="42"/>
      <c r="K26" s="42"/>
      <c r="N26" s="4"/>
    </row>
    <row r="27" spans="2:14" ht="18">
      <c r="B27" s="111"/>
      <c r="C27" s="42"/>
      <c r="D27" s="42"/>
      <c r="E27" s="42"/>
      <c r="F27" s="42"/>
      <c r="G27" s="42"/>
      <c r="H27" s="42"/>
      <c r="I27" s="43"/>
      <c r="J27" s="42"/>
      <c r="K27" s="42"/>
      <c r="N27" s="4"/>
    </row>
    <row r="28" spans="2:14" ht="18">
      <c r="B28" s="42"/>
      <c r="C28" s="42"/>
      <c r="D28" s="42"/>
      <c r="E28" s="42"/>
      <c r="F28" s="42"/>
      <c r="G28" s="42"/>
      <c r="H28" s="42"/>
      <c r="I28" s="43"/>
      <c r="J28" s="42"/>
      <c r="K28" s="42"/>
      <c r="N28" s="4"/>
    </row>
    <row r="29" spans="2:11" ht="18">
      <c r="B29" s="42"/>
      <c r="C29" s="42"/>
      <c r="D29" s="42"/>
      <c r="E29" s="42"/>
      <c r="F29" s="42"/>
      <c r="G29" s="42"/>
      <c r="H29" s="42"/>
      <c r="I29" s="43"/>
      <c r="J29" s="42"/>
      <c r="K29" s="42"/>
    </row>
    <row r="30" spans="2:11" ht="23.25">
      <c r="B30" s="41" t="s">
        <v>67</v>
      </c>
      <c r="C30" s="42"/>
      <c r="D30" s="42"/>
      <c r="E30" s="42"/>
      <c r="F30" s="42"/>
      <c r="G30" s="42"/>
      <c r="H30" s="42"/>
      <c r="I30" s="43"/>
      <c r="J30" s="42"/>
      <c r="K30" s="42"/>
    </row>
    <row r="31" spans="2:11" ht="23.25">
      <c r="B31" s="41"/>
      <c r="C31" s="42"/>
      <c r="D31" s="42"/>
      <c r="E31" s="42"/>
      <c r="F31" s="42"/>
      <c r="G31" s="42"/>
      <c r="H31" s="42"/>
      <c r="I31" s="43"/>
      <c r="J31" s="42"/>
      <c r="K31" s="42"/>
    </row>
    <row r="32" spans="2:11" ht="18">
      <c r="B32" s="111" t="s">
        <v>181</v>
      </c>
      <c r="C32" s="42"/>
      <c r="D32" s="42"/>
      <c r="E32" s="42"/>
      <c r="F32" s="42"/>
      <c r="G32" s="42"/>
      <c r="H32" s="42"/>
      <c r="I32" s="43"/>
      <c r="J32" s="42"/>
      <c r="K32" s="42"/>
    </row>
    <row r="33" spans="6:11" ht="22.5" customHeight="1">
      <c r="F33" s="42"/>
      <c r="G33" s="42"/>
      <c r="H33" s="42"/>
      <c r="I33" s="43"/>
      <c r="J33" s="42"/>
      <c r="K33" s="42"/>
    </row>
    <row r="34" spans="2:11" ht="23.25">
      <c r="B34" s="41" t="s">
        <v>36</v>
      </c>
      <c r="C34" s="42"/>
      <c r="D34" s="42"/>
      <c r="E34" s="42"/>
      <c r="F34" s="42"/>
      <c r="G34" s="42"/>
      <c r="H34" s="42"/>
      <c r="I34" s="43"/>
      <c r="J34" s="42"/>
      <c r="K34" s="42"/>
    </row>
    <row r="35" spans="2:11" ht="18">
      <c r="B35" s="42" t="s">
        <v>132</v>
      </c>
      <c r="C35" s="42"/>
      <c r="D35" s="42"/>
      <c r="E35" s="42"/>
      <c r="F35" s="42"/>
      <c r="G35" s="42"/>
      <c r="H35" s="42"/>
      <c r="I35" s="43"/>
      <c r="J35" s="42"/>
      <c r="K35" s="42"/>
    </row>
    <row r="36" spans="2:11" ht="18">
      <c r="B36" s="42"/>
      <c r="G36" s="42"/>
      <c r="H36" s="42"/>
      <c r="I36" s="43"/>
      <c r="J36" s="42"/>
      <c r="K36" s="42"/>
    </row>
    <row r="37" spans="2:11" ht="18">
      <c r="B37" s="42"/>
      <c r="C37" s="42"/>
      <c r="D37" s="42"/>
      <c r="E37" s="42"/>
      <c r="F37" s="42"/>
      <c r="G37" s="42"/>
      <c r="H37" s="42"/>
      <c r="I37" s="43"/>
      <c r="J37" s="42"/>
      <c r="K37" s="42"/>
    </row>
    <row r="38" spans="2:11" ht="23.25">
      <c r="B38" s="41" t="s">
        <v>37</v>
      </c>
      <c r="C38" s="42"/>
      <c r="D38" s="42"/>
      <c r="E38" s="42"/>
      <c r="F38" s="42"/>
      <c r="G38" s="42"/>
      <c r="H38" s="42"/>
      <c r="I38" s="43"/>
      <c r="J38" s="42"/>
      <c r="K38" s="42"/>
    </row>
    <row r="39" spans="2:11" ht="18">
      <c r="B39" s="111" t="s">
        <v>180</v>
      </c>
      <c r="C39" s="42"/>
      <c r="D39" s="42"/>
      <c r="E39" s="42"/>
      <c r="F39" s="42"/>
      <c r="G39" s="42"/>
      <c r="H39" s="42"/>
      <c r="I39" s="43"/>
      <c r="J39" s="42"/>
      <c r="K39" s="42"/>
    </row>
    <row r="40" spans="7:11" ht="18">
      <c r="G40" s="42"/>
      <c r="H40" s="42"/>
      <c r="I40" s="43"/>
      <c r="J40" s="42"/>
      <c r="K40" s="42"/>
    </row>
    <row r="41" spans="2:11" ht="18">
      <c r="B41" s="42"/>
      <c r="C41" s="42"/>
      <c r="D41" s="42"/>
      <c r="E41" s="42"/>
      <c r="F41" s="42"/>
      <c r="G41" s="42"/>
      <c r="H41" s="42"/>
      <c r="I41" s="43"/>
      <c r="J41" s="42"/>
      <c r="K41" s="42"/>
    </row>
    <row r="42" spans="2:11" ht="18">
      <c r="B42" s="42"/>
      <c r="C42" s="42"/>
      <c r="D42" s="42"/>
      <c r="E42" s="42"/>
      <c r="F42" s="42"/>
      <c r="G42" s="42"/>
      <c r="H42" s="42"/>
      <c r="I42" s="43"/>
      <c r="J42" s="42"/>
      <c r="K42" s="42"/>
    </row>
    <row r="43" spans="2:11" ht="18">
      <c r="B43" s="42"/>
      <c r="C43" s="42"/>
      <c r="D43" s="42"/>
      <c r="E43" s="42"/>
      <c r="F43" s="42"/>
      <c r="G43" s="42"/>
      <c r="H43" s="42"/>
      <c r="I43" s="43"/>
      <c r="J43" s="42"/>
      <c r="K43" s="42"/>
    </row>
    <row r="44" spans="2:11" ht="18">
      <c r="B44" s="42"/>
      <c r="C44" s="42"/>
      <c r="D44" s="42"/>
      <c r="E44" s="42"/>
      <c r="F44" s="42"/>
      <c r="G44" s="42"/>
      <c r="H44" s="42"/>
      <c r="I44" s="43"/>
      <c r="J44" s="42"/>
      <c r="K44" s="42"/>
    </row>
    <row r="45" spans="2:11" ht="18">
      <c r="B45" s="42"/>
      <c r="C45" s="42"/>
      <c r="D45" s="42"/>
      <c r="E45" s="42"/>
      <c r="F45" s="42"/>
      <c r="G45" s="42"/>
      <c r="H45" s="42"/>
      <c r="I45" s="43"/>
      <c r="J45" s="42"/>
      <c r="K45" s="42"/>
    </row>
    <row r="46" spans="2:11" ht="18">
      <c r="B46" s="42"/>
      <c r="C46" s="42"/>
      <c r="D46" s="42"/>
      <c r="E46" s="42"/>
      <c r="F46" s="42"/>
      <c r="G46" s="42"/>
      <c r="H46" s="42"/>
      <c r="I46" s="43"/>
      <c r="J46" s="42"/>
      <c r="K46" s="42"/>
    </row>
    <row r="47" spans="6:11" ht="18">
      <c r="F47" s="42"/>
      <c r="G47" s="42"/>
      <c r="H47" s="42"/>
      <c r="I47" s="43"/>
      <c r="J47" s="42"/>
      <c r="K47" s="42"/>
    </row>
    <row r="48" ht="14.25">
      <c r="I48" s="40"/>
    </row>
    <row r="49" ht="14.25">
      <c r="I49" s="40"/>
    </row>
    <row r="50" ht="14.25">
      <c r="I50" s="40"/>
    </row>
    <row r="51" ht="14.25">
      <c r="I51" s="40"/>
    </row>
    <row r="52" ht="14.25">
      <c r="I52" s="40"/>
    </row>
    <row r="53" ht="14.25">
      <c r="I53" s="40"/>
    </row>
    <row r="54" ht="14.25">
      <c r="I54" s="40"/>
    </row>
    <row r="55" ht="14.25">
      <c r="I55" s="40"/>
    </row>
    <row r="56" ht="14.25">
      <c r="I56" s="40"/>
    </row>
    <row r="57" ht="14.25">
      <c r="I57" s="40"/>
    </row>
    <row r="58" ht="14.25">
      <c r="I58" s="40"/>
    </row>
    <row r="59" ht="14.25">
      <c r="I59" s="40"/>
    </row>
    <row r="60" ht="14.25">
      <c r="I60" s="40"/>
    </row>
    <row r="61" ht="14.25">
      <c r="I61" s="40"/>
    </row>
    <row r="62" ht="14.25">
      <c r="I62" s="40"/>
    </row>
    <row r="63" ht="14.25">
      <c r="I63" s="40"/>
    </row>
    <row r="64" ht="14.25">
      <c r="I64" s="40"/>
    </row>
    <row r="65" ht="14.25">
      <c r="I65" s="40"/>
    </row>
    <row r="66" ht="14.25">
      <c r="I66" s="40"/>
    </row>
    <row r="67" ht="14.25">
      <c r="I67" s="40"/>
    </row>
    <row r="68" ht="14.25">
      <c r="I68" s="40"/>
    </row>
    <row r="69" ht="14.25">
      <c r="I69" s="40"/>
    </row>
  </sheetData>
  <sheetProtection/>
  <printOptions/>
  <pageMargins left="0.17" right="0.16" top="0.17" bottom="0.17" header="0.17" footer="0.17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P52"/>
  <sheetViews>
    <sheetView tabSelected="1" zoomScalePageLayoutView="0" workbookViewId="0" topLeftCell="A1">
      <selection activeCell="Q7" sqref="Q7"/>
    </sheetView>
  </sheetViews>
  <sheetFormatPr defaultColWidth="9.140625" defaultRowHeight="15"/>
  <cols>
    <col min="1" max="1" width="1.1484375" style="0" customWidth="1"/>
    <col min="2" max="2" width="3.28125" style="0" customWidth="1"/>
    <col min="3" max="3" width="5.00390625" style="0" customWidth="1"/>
    <col min="4" max="4" width="20.140625" style="0" customWidth="1"/>
    <col min="5" max="5" width="7.8515625" style="0" customWidth="1"/>
    <col min="6" max="6" width="8.28125" style="0" customWidth="1"/>
    <col min="7" max="8" width="7.28125" style="0" customWidth="1"/>
    <col min="9" max="9" width="7.140625" style="0" customWidth="1"/>
    <col min="10" max="10" width="8.00390625" style="0" customWidth="1"/>
    <col min="11" max="11" width="9.140625" style="0" hidden="1" customWidth="1"/>
    <col min="12" max="12" width="9.28125" style="0" customWidth="1"/>
    <col min="14" max="14" width="6.421875" style="0" customWidth="1"/>
    <col min="15" max="15" width="10.28125" style="0" customWidth="1"/>
  </cols>
  <sheetData>
    <row r="1" spans="2:14" ht="14.25">
      <c r="B1" s="15"/>
      <c r="C1" s="15"/>
      <c r="D1" s="16"/>
      <c r="E1" s="15"/>
      <c r="F1" s="15"/>
      <c r="G1" s="17"/>
      <c r="H1" s="17"/>
      <c r="I1" s="1"/>
      <c r="J1" s="1"/>
      <c r="K1" s="1"/>
      <c r="L1" s="1"/>
      <c r="M1" s="1"/>
      <c r="N1" s="15"/>
    </row>
    <row r="2" spans="2:14" ht="30">
      <c r="B2" s="18"/>
      <c r="C2" s="18"/>
      <c r="D2" s="16"/>
      <c r="E2" s="19"/>
      <c r="F2" s="2" t="s">
        <v>94</v>
      </c>
      <c r="H2" s="2"/>
      <c r="I2" s="2"/>
      <c r="J2" s="2"/>
      <c r="K2" s="2"/>
      <c r="L2" s="2"/>
      <c r="M2" s="2"/>
      <c r="N2" s="2"/>
    </row>
    <row r="3" spans="2:14" ht="30">
      <c r="B3" s="18"/>
      <c r="C3" s="18"/>
      <c r="D3" s="16"/>
      <c r="E3" s="19"/>
      <c r="F3" s="153" t="s">
        <v>77</v>
      </c>
      <c r="G3" s="154"/>
      <c r="H3" s="154"/>
      <c r="I3" s="154"/>
      <c r="J3" s="154"/>
      <c r="K3" s="2"/>
      <c r="L3" s="2"/>
      <c r="M3" s="2"/>
      <c r="N3" s="2"/>
    </row>
    <row r="4" spans="2:14" ht="25.5" customHeight="1">
      <c r="B4" s="18"/>
      <c r="C4" s="18"/>
      <c r="D4" s="16"/>
      <c r="E4" s="19"/>
      <c r="F4" s="2"/>
      <c r="G4" s="2"/>
      <c r="H4" s="155" t="s">
        <v>255</v>
      </c>
      <c r="I4" s="156"/>
      <c r="J4" s="156"/>
      <c r="K4" s="156"/>
      <c r="L4" s="156"/>
      <c r="M4" s="156"/>
      <c r="N4" s="156"/>
    </row>
    <row r="5" spans="2:14" ht="21">
      <c r="B5" s="18"/>
      <c r="C5" s="18"/>
      <c r="D5" s="16"/>
      <c r="E5" s="157" t="s">
        <v>11</v>
      </c>
      <c r="F5" s="157"/>
      <c r="G5" s="157"/>
      <c r="H5" s="157"/>
      <c r="I5" s="157"/>
      <c r="J5" s="157"/>
      <c r="K5" s="124"/>
      <c r="L5" s="141" t="s">
        <v>243</v>
      </c>
      <c r="M5" s="124"/>
      <c r="N5" s="124"/>
    </row>
    <row r="6" spans="2:14" ht="14.25">
      <c r="B6" s="20"/>
      <c r="C6" s="20"/>
      <c r="D6" s="16"/>
      <c r="E6" s="150"/>
      <c r="F6" s="148"/>
      <c r="G6" s="148"/>
      <c r="H6" s="148"/>
      <c r="I6" s="32"/>
      <c r="J6" s="32"/>
      <c r="K6" s="32"/>
      <c r="L6" s="32" t="s">
        <v>244</v>
      </c>
      <c r="M6" s="32"/>
      <c r="N6" s="117"/>
    </row>
    <row r="7" spans="2:12" ht="18">
      <c r="B7" s="20"/>
      <c r="C7" s="20"/>
      <c r="D7" s="16"/>
      <c r="E7" s="151" t="s">
        <v>12</v>
      </c>
      <c r="F7" s="152"/>
      <c r="G7" s="152"/>
      <c r="H7" s="152"/>
      <c r="I7" s="32"/>
      <c r="L7" t="s">
        <v>245</v>
      </c>
    </row>
    <row r="8" spans="2:14" ht="25.5">
      <c r="B8" s="20"/>
      <c r="C8" s="20"/>
      <c r="D8" s="21"/>
      <c r="F8" s="82" t="s">
        <v>13</v>
      </c>
      <c r="G8" s="83"/>
      <c r="H8" s="35" t="s">
        <v>14</v>
      </c>
      <c r="I8" s="150"/>
      <c r="J8" s="148"/>
      <c r="K8" s="32"/>
      <c r="L8" s="32"/>
      <c r="M8" s="32"/>
      <c r="N8" s="21"/>
    </row>
    <row r="9" spans="2:16" ht="14.25">
      <c r="B9" s="20"/>
      <c r="C9" s="20"/>
      <c r="D9" s="22"/>
      <c r="E9" s="21"/>
      <c r="F9" s="21"/>
      <c r="G9" s="23"/>
      <c r="H9" s="23"/>
      <c r="I9" s="3"/>
      <c r="J9" s="3"/>
      <c r="K9" s="26"/>
      <c r="L9" s="26"/>
      <c r="M9" s="26"/>
      <c r="N9" s="24"/>
      <c r="P9" s="29"/>
    </row>
    <row r="10" spans="2:15" ht="42.75">
      <c r="B10" s="62" t="s">
        <v>66</v>
      </c>
      <c r="C10" s="70" t="s">
        <v>6</v>
      </c>
      <c r="D10" s="63" t="s">
        <v>64</v>
      </c>
      <c r="E10" s="63" t="s">
        <v>44</v>
      </c>
      <c r="F10" s="10" t="s">
        <v>0</v>
      </c>
      <c r="G10" s="71" t="s">
        <v>1</v>
      </c>
      <c r="H10" s="71" t="s">
        <v>2</v>
      </c>
      <c r="I10" s="63" t="s">
        <v>5</v>
      </c>
      <c r="J10" s="10" t="s">
        <v>3</v>
      </c>
      <c r="K10" s="10" t="s">
        <v>4</v>
      </c>
      <c r="L10" s="63" t="s">
        <v>56</v>
      </c>
      <c r="M10" s="63" t="s">
        <v>63</v>
      </c>
      <c r="N10" s="63" t="s">
        <v>18</v>
      </c>
      <c r="O10" s="63" t="s">
        <v>57</v>
      </c>
    </row>
    <row r="11" spans="2:15" ht="14.25">
      <c r="B11" s="11">
        <v>1</v>
      </c>
      <c r="C11" s="67">
        <v>60</v>
      </c>
      <c r="D11" s="109" t="s">
        <v>141</v>
      </c>
      <c r="E11" s="110" t="s">
        <v>133</v>
      </c>
      <c r="F11" s="110" t="s">
        <v>8</v>
      </c>
      <c r="G11" s="14">
        <f>60+55</f>
        <v>115</v>
      </c>
      <c r="H11" s="14">
        <v>180</v>
      </c>
      <c r="I11" s="14">
        <v>180</v>
      </c>
      <c r="J11" s="13">
        <f aca="true" t="shared" si="0" ref="J11:J36">G11+H11+I11</f>
        <v>475</v>
      </c>
      <c r="K11" s="27"/>
      <c r="L11" s="27"/>
      <c r="M11" s="13">
        <f aca="true" t="shared" si="1" ref="M11:M36">J11+L11</f>
        <v>475</v>
      </c>
      <c r="N11" s="13">
        <v>1</v>
      </c>
      <c r="O11" s="10"/>
    </row>
    <row r="12" spans="2:15" ht="14.25">
      <c r="B12" s="11">
        <v>2</v>
      </c>
      <c r="C12" s="67">
        <v>98</v>
      </c>
      <c r="D12" s="109" t="s">
        <v>106</v>
      </c>
      <c r="E12" s="110" t="s">
        <v>238</v>
      </c>
      <c r="F12" s="110" t="s">
        <v>190</v>
      </c>
      <c r="G12" s="14">
        <f>60+42</f>
        <v>102</v>
      </c>
      <c r="H12" s="14">
        <v>180</v>
      </c>
      <c r="I12" s="14">
        <v>180</v>
      </c>
      <c r="J12" s="13">
        <f t="shared" si="0"/>
        <v>462</v>
      </c>
      <c r="K12" s="27"/>
      <c r="L12" s="27"/>
      <c r="M12" s="13">
        <f t="shared" si="1"/>
        <v>462</v>
      </c>
      <c r="N12" s="13">
        <v>2</v>
      </c>
      <c r="O12" s="10"/>
    </row>
    <row r="13" spans="2:15" ht="14.25">
      <c r="B13" s="11">
        <v>3</v>
      </c>
      <c r="C13" s="67">
        <v>82</v>
      </c>
      <c r="D13" s="109" t="s">
        <v>184</v>
      </c>
      <c r="E13" s="110" t="s">
        <v>131</v>
      </c>
      <c r="F13" s="110" t="s">
        <v>8</v>
      </c>
      <c r="G13" s="14">
        <f>60+14</f>
        <v>74</v>
      </c>
      <c r="H13" s="14">
        <v>180</v>
      </c>
      <c r="I13" s="14">
        <v>180</v>
      </c>
      <c r="J13" s="13">
        <f t="shared" si="0"/>
        <v>434</v>
      </c>
      <c r="K13" s="27"/>
      <c r="L13" s="27"/>
      <c r="M13" s="13">
        <f t="shared" si="1"/>
        <v>434</v>
      </c>
      <c r="N13" s="13">
        <v>3</v>
      </c>
      <c r="O13" s="10"/>
    </row>
    <row r="14" spans="2:15" ht="14.25">
      <c r="B14" s="11">
        <v>4</v>
      </c>
      <c r="C14" s="67">
        <v>75</v>
      </c>
      <c r="D14" s="109" t="s">
        <v>65</v>
      </c>
      <c r="E14" s="110" t="s">
        <v>81</v>
      </c>
      <c r="F14" s="110" t="s">
        <v>8</v>
      </c>
      <c r="G14" s="14">
        <f>49</f>
        <v>49</v>
      </c>
      <c r="H14" s="14">
        <f>60+60+53</f>
        <v>173</v>
      </c>
      <c r="I14" s="14">
        <v>180</v>
      </c>
      <c r="J14" s="13">
        <f t="shared" si="0"/>
        <v>402</v>
      </c>
      <c r="K14" s="27"/>
      <c r="L14" s="27"/>
      <c r="M14" s="13">
        <f t="shared" si="1"/>
        <v>402</v>
      </c>
      <c r="N14" s="13">
        <v>4</v>
      </c>
      <c r="O14" s="10"/>
    </row>
    <row r="15" spans="2:15" ht="14.25">
      <c r="B15" s="11">
        <v>5</v>
      </c>
      <c r="C15" s="67">
        <v>83</v>
      </c>
      <c r="D15" s="109" t="s">
        <v>185</v>
      </c>
      <c r="E15" s="110" t="s">
        <v>239</v>
      </c>
      <c r="F15" s="110" t="s">
        <v>190</v>
      </c>
      <c r="G15" s="14">
        <f>60+9</f>
        <v>69</v>
      </c>
      <c r="H15" s="14">
        <v>180</v>
      </c>
      <c r="I15" s="14">
        <f>60+60+28</f>
        <v>148</v>
      </c>
      <c r="J15" s="13">
        <f t="shared" si="0"/>
        <v>397</v>
      </c>
      <c r="K15" s="27"/>
      <c r="L15" s="27"/>
      <c r="M15" s="13">
        <f t="shared" si="1"/>
        <v>397</v>
      </c>
      <c r="N15" s="13">
        <v>5</v>
      </c>
      <c r="O15" s="10"/>
    </row>
    <row r="16" spans="2:15" ht="14.25">
      <c r="B16" s="11">
        <v>6</v>
      </c>
      <c r="C16" s="67">
        <v>86</v>
      </c>
      <c r="D16" s="109" t="s">
        <v>127</v>
      </c>
      <c r="E16" s="110" t="s">
        <v>129</v>
      </c>
      <c r="F16" s="110" t="s">
        <v>8</v>
      </c>
      <c r="G16" s="14">
        <v>96</v>
      </c>
      <c r="H16" s="14">
        <v>180</v>
      </c>
      <c r="I16" s="14">
        <f>60+50</f>
        <v>110</v>
      </c>
      <c r="J16" s="13">
        <f t="shared" si="0"/>
        <v>386</v>
      </c>
      <c r="K16" s="27"/>
      <c r="L16" s="27"/>
      <c r="M16" s="13">
        <f t="shared" si="1"/>
        <v>386</v>
      </c>
      <c r="N16" s="13">
        <v>6</v>
      </c>
      <c r="O16" s="10"/>
    </row>
    <row r="17" spans="2:15" ht="14.25">
      <c r="B17" s="11">
        <v>7</v>
      </c>
      <c r="C17" s="67">
        <v>55</v>
      </c>
      <c r="D17" s="109" t="s">
        <v>187</v>
      </c>
      <c r="E17" s="110" t="s">
        <v>82</v>
      </c>
      <c r="F17" s="110" t="s">
        <v>8</v>
      </c>
      <c r="G17" s="14">
        <f>60+12</f>
        <v>72</v>
      </c>
      <c r="H17" s="14">
        <f>60+43</f>
        <v>103</v>
      </c>
      <c r="I17" s="14">
        <v>180</v>
      </c>
      <c r="J17" s="13">
        <f t="shared" si="0"/>
        <v>355</v>
      </c>
      <c r="K17" s="27"/>
      <c r="L17" s="27"/>
      <c r="M17" s="13">
        <f t="shared" si="1"/>
        <v>355</v>
      </c>
      <c r="N17" s="13">
        <v>7</v>
      </c>
      <c r="O17" s="10"/>
    </row>
    <row r="18" spans="2:15" ht="14.25">
      <c r="B18" s="11">
        <v>8</v>
      </c>
      <c r="C18" s="67">
        <v>72</v>
      </c>
      <c r="D18" s="109" t="s">
        <v>142</v>
      </c>
      <c r="E18" s="110" t="s">
        <v>138</v>
      </c>
      <c r="F18" s="110" t="s">
        <v>8</v>
      </c>
      <c r="G18" s="14">
        <f>60+60+60</f>
        <v>180</v>
      </c>
      <c r="H18" s="14">
        <v>0</v>
      </c>
      <c r="I18" s="14">
        <f>60+60+43</f>
        <v>163</v>
      </c>
      <c r="J18" s="13">
        <f t="shared" si="0"/>
        <v>343</v>
      </c>
      <c r="K18" s="27"/>
      <c r="L18" s="27"/>
      <c r="M18" s="13">
        <f t="shared" si="1"/>
        <v>343</v>
      </c>
      <c r="N18" s="13">
        <v>8</v>
      </c>
      <c r="O18" s="10"/>
    </row>
    <row r="19" spans="2:15" ht="14.25">
      <c r="B19" s="11">
        <v>9</v>
      </c>
      <c r="C19" s="67">
        <v>76</v>
      </c>
      <c r="D19" s="109" t="s">
        <v>186</v>
      </c>
      <c r="E19" s="110" t="s">
        <v>60</v>
      </c>
      <c r="F19" s="110" t="s">
        <v>59</v>
      </c>
      <c r="G19" s="14">
        <f>60+5</f>
        <v>65</v>
      </c>
      <c r="H19" s="14">
        <f>60+36</f>
        <v>96</v>
      </c>
      <c r="I19" s="14">
        <v>180</v>
      </c>
      <c r="J19" s="13">
        <f t="shared" si="0"/>
        <v>341</v>
      </c>
      <c r="K19" s="27"/>
      <c r="L19" s="27"/>
      <c r="M19" s="13">
        <f t="shared" si="1"/>
        <v>341</v>
      </c>
      <c r="N19" s="13">
        <v>9</v>
      </c>
      <c r="O19" s="10"/>
    </row>
    <row r="20" spans="2:15" ht="14.25">
      <c r="B20" s="11">
        <v>10</v>
      </c>
      <c r="C20" s="67">
        <v>94</v>
      </c>
      <c r="D20" s="109" t="s">
        <v>117</v>
      </c>
      <c r="E20" s="110" t="s">
        <v>118</v>
      </c>
      <c r="F20" s="110" t="s">
        <v>8</v>
      </c>
      <c r="G20" s="14">
        <v>85</v>
      </c>
      <c r="H20" s="14">
        <f>60+12</f>
        <v>72</v>
      </c>
      <c r="I20" s="14">
        <v>180</v>
      </c>
      <c r="J20" s="13">
        <f t="shared" si="0"/>
        <v>337</v>
      </c>
      <c r="K20" s="27"/>
      <c r="L20" s="27"/>
      <c r="M20" s="13">
        <f t="shared" si="1"/>
        <v>337</v>
      </c>
      <c r="N20" s="13">
        <v>10</v>
      </c>
      <c r="O20" s="10"/>
    </row>
    <row r="21" spans="2:15" ht="14.25">
      <c r="B21" s="11">
        <v>11</v>
      </c>
      <c r="C21" s="67">
        <v>61</v>
      </c>
      <c r="D21" s="109" t="s">
        <v>69</v>
      </c>
      <c r="E21" s="110" t="s">
        <v>79</v>
      </c>
      <c r="F21" s="110" t="s">
        <v>8</v>
      </c>
      <c r="G21" s="14">
        <f>60+9</f>
        <v>69</v>
      </c>
      <c r="H21" s="14">
        <f>60+13</f>
        <v>73</v>
      </c>
      <c r="I21" s="14">
        <v>180</v>
      </c>
      <c r="J21" s="13">
        <f t="shared" si="0"/>
        <v>322</v>
      </c>
      <c r="K21" s="27"/>
      <c r="L21" s="27"/>
      <c r="M21" s="13">
        <f t="shared" si="1"/>
        <v>322</v>
      </c>
      <c r="N21" s="13">
        <v>11</v>
      </c>
      <c r="O21" s="10"/>
    </row>
    <row r="22" spans="2:15" ht="14.25">
      <c r="B22" s="11">
        <v>12</v>
      </c>
      <c r="C22" s="67">
        <v>85</v>
      </c>
      <c r="D22" s="109" t="s">
        <v>148</v>
      </c>
      <c r="E22" s="110" t="s">
        <v>130</v>
      </c>
      <c r="F22" s="110" t="s">
        <v>8</v>
      </c>
      <c r="G22" s="14">
        <f>180</f>
        <v>180</v>
      </c>
      <c r="H22" s="14">
        <f>60+60+5</f>
        <v>125</v>
      </c>
      <c r="I22" s="14">
        <v>0</v>
      </c>
      <c r="J22" s="13">
        <f t="shared" si="0"/>
        <v>305</v>
      </c>
      <c r="K22" s="27"/>
      <c r="L22" s="27"/>
      <c r="M22" s="13">
        <f t="shared" si="1"/>
        <v>305</v>
      </c>
      <c r="N22" s="13">
        <v>12</v>
      </c>
      <c r="O22" s="10"/>
    </row>
    <row r="23" spans="2:15" ht="14.25">
      <c r="B23" s="11">
        <v>13</v>
      </c>
      <c r="C23" s="67">
        <v>91</v>
      </c>
      <c r="D23" s="109" t="s">
        <v>149</v>
      </c>
      <c r="E23" s="110" t="s">
        <v>134</v>
      </c>
      <c r="F23" s="110" t="s">
        <v>8</v>
      </c>
      <c r="G23" s="14">
        <f>60+45</f>
        <v>105</v>
      </c>
      <c r="H23" s="14">
        <f>60+56</f>
        <v>116</v>
      </c>
      <c r="I23" s="14">
        <f>60+13</f>
        <v>73</v>
      </c>
      <c r="J23" s="13">
        <f t="shared" si="0"/>
        <v>294</v>
      </c>
      <c r="K23" s="27"/>
      <c r="L23" s="27"/>
      <c r="M23" s="13">
        <f t="shared" si="1"/>
        <v>294</v>
      </c>
      <c r="N23" s="13">
        <v>13</v>
      </c>
      <c r="O23" s="10"/>
    </row>
    <row r="24" spans="2:15" ht="14.25">
      <c r="B24" s="11">
        <v>14</v>
      </c>
      <c r="C24" s="67">
        <v>93</v>
      </c>
      <c r="D24" s="109" t="s">
        <v>209</v>
      </c>
      <c r="E24" s="110" t="s">
        <v>114</v>
      </c>
      <c r="F24" s="110" t="s">
        <v>8</v>
      </c>
      <c r="G24" s="14">
        <f>60+44</f>
        <v>104</v>
      </c>
      <c r="H24" s="14">
        <f>60+32</f>
        <v>92</v>
      </c>
      <c r="I24" s="14">
        <f>60+13</f>
        <v>73</v>
      </c>
      <c r="J24" s="13">
        <f t="shared" si="0"/>
        <v>269</v>
      </c>
      <c r="K24" s="27"/>
      <c r="L24" s="27"/>
      <c r="M24" s="13">
        <f t="shared" si="1"/>
        <v>269</v>
      </c>
      <c r="N24" s="13">
        <v>14</v>
      </c>
      <c r="O24" s="10"/>
    </row>
    <row r="25" spans="2:15" ht="14.25">
      <c r="B25" s="11">
        <v>15</v>
      </c>
      <c r="C25" s="67">
        <v>68</v>
      </c>
      <c r="D25" s="109" t="s">
        <v>152</v>
      </c>
      <c r="E25" s="110" t="s">
        <v>139</v>
      </c>
      <c r="F25" s="110" t="s">
        <v>8</v>
      </c>
      <c r="G25" s="14">
        <f>60+7</f>
        <v>67</v>
      </c>
      <c r="H25" s="14">
        <f>60+36</f>
        <v>96</v>
      </c>
      <c r="I25" s="14">
        <f>60+19</f>
        <v>79</v>
      </c>
      <c r="J25" s="13">
        <f t="shared" si="0"/>
        <v>242</v>
      </c>
      <c r="K25" s="27"/>
      <c r="L25" s="27"/>
      <c r="M25" s="13">
        <f t="shared" si="1"/>
        <v>242</v>
      </c>
      <c r="N25" s="13">
        <v>15</v>
      </c>
      <c r="O25" s="10"/>
    </row>
    <row r="26" spans="2:15" ht="14.25">
      <c r="B26" s="11">
        <v>16</v>
      </c>
      <c r="C26" s="67">
        <v>92</v>
      </c>
      <c r="D26" s="109" t="s">
        <v>150</v>
      </c>
      <c r="E26" s="110" t="s">
        <v>136</v>
      </c>
      <c r="F26" s="110" t="s">
        <v>8</v>
      </c>
      <c r="G26" s="14">
        <f>60+60+21</f>
        <v>141</v>
      </c>
      <c r="H26" s="14">
        <f>60+31</f>
        <v>91</v>
      </c>
      <c r="I26" s="14">
        <v>0</v>
      </c>
      <c r="J26" s="13">
        <f t="shared" si="0"/>
        <v>232</v>
      </c>
      <c r="K26" s="27"/>
      <c r="L26" s="27"/>
      <c r="M26" s="13">
        <f t="shared" si="1"/>
        <v>232</v>
      </c>
      <c r="N26" s="13">
        <v>16</v>
      </c>
      <c r="O26" s="10"/>
    </row>
    <row r="27" spans="2:15" ht="14.25">
      <c r="B27" s="11">
        <v>17</v>
      </c>
      <c r="C27" s="67">
        <v>52</v>
      </c>
      <c r="D27" s="109" t="s">
        <v>147</v>
      </c>
      <c r="E27" s="110" t="s">
        <v>83</v>
      </c>
      <c r="F27" s="110" t="s">
        <v>8</v>
      </c>
      <c r="G27" s="14">
        <f>49</f>
        <v>49</v>
      </c>
      <c r="H27" s="14">
        <f>60+60+6</f>
        <v>126</v>
      </c>
      <c r="I27" s="14">
        <v>52</v>
      </c>
      <c r="J27" s="13">
        <f t="shared" si="0"/>
        <v>227</v>
      </c>
      <c r="K27" s="27"/>
      <c r="L27" s="27"/>
      <c r="M27" s="13">
        <f t="shared" si="1"/>
        <v>227</v>
      </c>
      <c r="N27" s="13">
        <v>17</v>
      </c>
      <c r="O27" s="10"/>
    </row>
    <row r="28" spans="2:15" ht="14.25">
      <c r="B28" s="11">
        <v>18</v>
      </c>
      <c r="C28" s="67">
        <v>78</v>
      </c>
      <c r="D28" s="109" t="s">
        <v>153</v>
      </c>
      <c r="E28" s="110" t="s">
        <v>140</v>
      </c>
      <c r="F28" s="110" t="s">
        <v>8</v>
      </c>
      <c r="G28" s="14">
        <f>60+4</f>
        <v>64</v>
      </c>
      <c r="H28" s="14">
        <f>60+16</f>
        <v>76</v>
      </c>
      <c r="I28" s="14">
        <f>60+24</f>
        <v>84</v>
      </c>
      <c r="J28" s="13">
        <f t="shared" si="0"/>
        <v>224</v>
      </c>
      <c r="K28" s="27"/>
      <c r="L28" s="27"/>
      <c r="M28" s="13">
        <f t="shared" si="1"/>
        <v>224</v>
      </c>
      <c r="N28" s="13">
        <v>18</v>
      </c>
      <c r="O28" s="10"/>
    </row>
    <row r="29" spans="2:15" ht="14.25">
      <c r="B29" s="11">
        <v>19</v>
      </c>
      <c r="C29" s="67">
        <v>63</v>
      </c>
      <c r="D29" s="109" t="s">
        <v>70</v>
      </c>
      <c r="E29" s="110" t="s">
        <v>143</v>
      </c>
      <c r="F29" s="110" t="s">
        <v>8</v>
      </c>
      <c r="G29" s="14">
        <f>48</f>
        <v>48</v>
      </c>
      <c r="H29" s="14">
        <f>60+35</f>
        <v>95</v>
      </c>
      <c r="I29" s="14">
        <f>60+2</f>
        <v>62</v>
      </c>
      <c r="J29" s="13">
        <f t="shared" si="0"/>
        <v>205</v>
      </c>
      <c r="K29" s="27"/>
      <c r="L29" s="27"/>
      <c r="M29" s="13">
        <f t="shared" si="1"/>
        <v>205</v>
      </c>
      <c r="N29" s="13">
        <v>19</v>
      </c>
      <c r="O29" s="10"/>
    </row>
    <row r="30" spans="2:15" ht="14.25">
      <c r="B30" s="11">
        <v>20</v>
      </c>
      <c r="C30" s="67">
        <v>69</v>
      </c>
      <c r="D30" s="109" t="s">
        <v>61</v>
      </c>
      <c r="E30" s="110" t="s">
        <v>62</v>
      </c>
      <c r="F30" s="110" t="s">
        <v>59</v>
      </c>
      <c r="G30" s="14">
        <v>0</v>
      </c>
      <c r="H30" s="14">
        <v>0</v>
      </c>
      <c r="I30" s="14">
        <v>180</v>
      </c>
      <c r="J30" s="13">
        <f t="shared" si="0"/>
        <v>180</v>
      </c>
      <c r="K30" s="27"/>
      <c r="L30" s="27"/>
      <c r="M30" s="13">
        <f t="shared" si="1"/>
        <v>180</v>
      </c>
      <c r="N30" s="13" t="s">
        <v>175</v>
      </c>
      <c r="O30" s="10"/>
    </row>
    <row r="31" spans="2:15" ht="14.25">
      <c r="B31" s="11">
        <v>21</v>
      </c>
      <c r="C31" s="67">
        <v>84</v>
      </c>
      <c r="D31" s="109" t="s">
        <v>104</v>
      </c>
      <c r="E31" s="110" t="s">
        <v>240</v>
      </c>
      <c r="F31" s="110" t="s">
        <v>190</v>
      </c>
      <c r="G31" s="14">
        <f>0</f>
        <v>0</v>
      </c>
      <c r="H31" s="14">
        <v>0</v>
      </c>
      <c r="I31" s="14">
        <v>180</v>
      </c>
      <c r="J31" s="13">
        <f t="shared" si="0"/>
        <v>180</v>
      </c>
      <c r="K31" s="27"/>
      <c r="L31" s="27"/>
      <c r="M31" s="13">
        <f t="shared" si="1"/>
        <v>180</v>
      </c>
      <c r="N31" s="13" t="s">
        <v>175</v>
      </c>
      <c r="O31" s="10"/>
    </row>
    <row r="32" spans="2:15" ht="14.25">
      <c r="B32" s="11">
        <v>22</v>
      </c>
      <c r="C32" s="67">
        <v>64</v>
      </c>
      <c r="D32" s="109" t="s">
        <v>73</v>
      </c>
      <c r="E32" s="110" t="s">
        <v>84</v>
      </c>
      <c r="F32" s="110" t="s">
        <v>8</v>
      </c>
      <c r="G32" s="14">
        <f>46</f>
        <v>46</v>
      </c>
      <c r="H32" s="14">
        <v>0</v>
      </c>
      <c r="I32" s="14">
        <f>60+52</f>
        <v>112</v>
      </c>
      <c r="J32" s="13">
        <f t="shared" si="0"/>
        <v>158</v>
      </c>
      <c r="K32" s="27"/>
      <c r="L32" s="27"/>
      <c r="M32" s="13">
        <f t="shared" si="1"/>
        <v>158</v>
      </c>
      <c r="N32" s="13">
        <v>22</v>
      </c>
      <c r="O32" s="10"/>
    </row>
    <row r="33" spans="2:15" ht="14.25">
      <c r="B33" s="11">
        <v>23</v>
      </c>
      <c r="C33" s="67">
        <v>67</v>
      </c>
      <c r="D33" s="109" t="s">
        <v>102</v>
      </c>
      <c r="E33" s="110" t="s">
        <v>241</v>
      </c>
      <c r="F33" s="110" t="s">
        <v>190</v>
      </c>
      <c r="G33" s="14">
        <f>60+38</f>
        <v>98</v>
      </c>
      <c r="H33" s="14">
        <v>0</v>
      </c>
      <c r="I33" s="14">
        <v>0</v>
      </c>
      <c r="J33" s="13">
        <f t="shared" si="0"/>
        <v>98</v>
      </c>
      <c r="K33" s="27"/>
      <c r="L33" s="27"/>
      <c r="M33" s="13">
        <f t="shared" si="1"/>
        <v>98</v>
      </c>
      <c r="N33" s="13">
        <v>23</v>
      </c>
      <c r="O33" s="10"/>
    </row>
    <row r="34" spans="2:15" ht="14.25">
      <c r="B34" s="11">
        <v>24</v>
      </c>
      <c r="C34" s="67">
        <v>100</v>
      </c>
      <c r="D34" s="109" t="s">
        <v>206</v>
      </c>
      <c r="E34" s="110" t="s">
        <v>242</v>
      </c>
      <c r="F34" s="110" t="s">
        <v>190</v>
      </c>
      <c r="G34" s="14">
        <f>60+2</f>
        <v>62</v>
      </c>
      <c r="H34" s="14">
        <v>0</v>
      </c>
      <c r="I34" s="14">
        <v>0</v>
      </c>
      <c r="J34" s="13">
        <f t="shared" si="0"/>
        <v>62</v>
      </c>
      <c r="K34" s="27"/>
      <c r="L34" s="27"/>
      <c r="M34" s="13">
        <f t="shared" si="1"/>
        <v>62</v>
      </c>
      <c r="N34" s="13">
        <v>24</v>
      </c>
      <c r="O34" s="10"/>
    </row>
    <row r="35" spans="2:15" s="108" customFormat="1" ht="14.25">
      <c r="B35" s="113">
        <v>25</v>
      </c>
      <c r="C35" s="69">
        <v>71</v>
      </c>
      <c r="D35" s="109" t="s">
        <v>151</v>
      </c>
      <c r="E35" s="110" t="s">
        <v>137</v>
      </c>
      <c r="F35" s="110" t="s">
        <v>8</v>
      </c>
      <c r="G35" s="14">
        <v>0</v>
      </c>
      <c r="H35" s="14">
        <v>0</v>
      </c>
      <c r="I35" s="14">
        <v>0</v>
      </c>
      <c r="J35" s="13">
        <f t="shared" si="0"/>
        <v>0</v>
      </c>
      <c r="K35" s="27"/>
      <c r="L35" s="27"/>
      <c r="M35" s="13">
        <f t="shared" si="1"/>
        <v>0</v>
      </c>
      <c r="N35" s="13" t="s">
        <v>226</v>
      </c>
      <c r="O35" s="10"/>
    </row>
    <row r="36" spans="2:15" s="108" customFormat="1" ht="14.25">
      <c r="B36" s="113">
        <v>26</v>
      </c>
      <c r="C36" s="69">
        <v>66</v>
      </c>
      <c r="D36" s="109" t="s">
        <v>98</v>
      </c>
      <c r="E36" s="110" t="s">
        <v>97</v>
      </c>
      <c r="F36" s="110" t="s">
        <v>59</v>
      </c>
      <c r="G36" s="14">
        <v>0</v>
      </c>
      <c r="H36" s="14">
        <v>0</v>
      </c>
      <c r="I36" s="14">
        <v>0</v>
      </c>
      <c r="J36" s="13">
        <f t="shared" si="0"/>
        <v>0</v>
      </c>
      <c r="K36" s="27"/>
      <c r="L36" s="27"/>
      <c r="M36" s="13">
        <f t="shared" si="1"/>
        <v>0</v>
      </c>
      <c r="N36" s="13" t="s">
        <v>226</v>
      </c>
      <c r="O36" s="10"/>
    </row>
    <row r="38" spans="4:13" ht="14.25">
      <c r="D38" s="32" t="s">
        <v>23</v>
      </c>
      <c r="E38" s="146" t="s">
        <v>25</v>
      </c>
      <c r="F38" s="146"/>
      <c r="G38" s="146"/>
      <c r="H38" s="60" t="s">
        <v>178</v>
      </c>
      <c r="I38" s="60"/>
      <c r="J38" s="60"/>
      <c r="M38" s="59"/>
    </row>
    <row r="40" spans="4:8" ht="14.25">
      <c r="D40" t="s">
        <v>22</v>
      </c>
      <c r="E40" s="147" t="s">
        <v>25</v>
      </c>
      <c r="F40" s="148"/>
      <c r="G40" s="148"/>
      <c r="H40" s="60" t="s">
        <v>91</v>
      </c>
    </row>
    <row r="42" spans="4:8" ht="14.25">
      <c r="D42" t="s">
        <v>24</v>
      </c>
      <c r="E42" s="147" t="s">
        <v>25</v>
      </c>
      <c r="F42" s="148"/>
      <c r="G42" s="148"/>
      <c r="H42" t="s">
        <v>179</v>
      </c>
    </row>
    <row r="43" ht="14.25" hidden="1"/>
    <row r="44" ht="14.25" hidden="1"/>
    <row r="47" spans="5:6" ht="14.25">
      <c r="E47" s="149" t="s">
        <v>76</v>
      </c>
      <c r="F47" s="149"/>
    </row>
    <row r="48" spans="4:8" ht="14.25">
      <c r="D48" s="81" t="s">
        <v>27</v>
      </c>
      <c r="E48" s="146" t="s">
        <v>25</v>
      </c>
      <c r="F48" s="146"/>
      <c r="G48" s="146"/>
      <c r="H48" s="146"/>
    </row>
    <row r="50" spans="4:8" ht="14.25">
      <c r="D50" t="s">
        <v>183</v>
      </c>
      <c r="E50" s="146" t="s">
        <v>25</v>
      </c>
      <c r="F50" s="146"/>
      <c r="G50" s="146"/>
      <c r="H50" s="146"/>
    </row>
    <row r="52" spans="4:8" ht="14.25">
      <c r="D52" t="s">
        <v>78</v>
      </c>
      <c r="E52" s="146" t="s">
        <v>25</v>
      </c>
      <c r="F52" s="146"/>
      <c r="G52" s="146"/>
      <c r="H52" s="146"/>
    </row>
  </sheetData>
  <sheetProtection/>
  <mergeCells count="13">
    <mergeCell ref="E38:G38"/>
    <mergeCell ref="I8:J8"/>
    <mergeCell ref="E7:H7"/>
    <mergeCell ref="F3:J3"/>
    <mergeCell ref="H4:N4"/>
    <mergeCell ref="E6:H6"/>
    <mergeCell ref="E5:J5"/>
    <mergeCell ref="E50:H50"/>
    <mergeCell ref="E52:H52"/>
    <mergeCell ref="E42:G42"/>
    <mergeCell ref="E40:G40"/>
    <mergeCell ref="E47:F47"/>
    <mergeCell ref="E48:H48"/>
  </mergeCells>
  <printOptions/>
  <pageMargins left="0.15748031496062992" right="0.1968503937007874" top="0.3937007874015748" bottom="0.15748031496062992" header="0.15748031496062992" footer="0.15748031496062992"/>
  <pageSetup fitToHeight="1" fitToWidth="1" horizontalDpi="600" verticalDpi="6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3:P44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2.00390625" style="0" customWidth="1"/>
    <col min="2" max="2" width="5.57421875" style="0" customWidth="1"/>
    <col min="3" max="3" width="5.8515625" style="0" customWidth="1"/>
    <col min="4" max="4" width="27.421875" style="0" customWidth="1"/>
    <col min="6" max="6" width="8.57421875" style="0" customWidth="1"/>
    <col min="7" max="7" width="10.7109375" style="0" customWidth="1"/>
    <col min="8" max="8" width="10.8515625" style="0" customWidth="1"/>
    <col min="9" max="9" width="12.00390625" style="0" customWidth="1"/>
    <col min="10" max="10" width="8.8515625" style="0" customWidth="1"/>
    <col min="11" max="11" width="12.8515625" style="0" customWidth="1"/>
    <col min="12" max="12" width="12.140625" style="0" customWidth="1"/>
  </cols>
  <sheetData>
    <row r="3" spans="2:13" ht="30">
      <c r="B3" s="18"/>
      <c r="C3" s="18"/>
      <c r="D3" s="16"/>
      <c r="E3" s="19"/>
      <c r="F3" s="2" t="s">
        <v>94</v>
      </c>
      <c r="G3" s="2"/>
      <c r="H3" s="2"/>
      <c r="I3" s="2"/>
      <c r="J3" s="2"/>
      <c r="K3" s="2"/>
      <c r="L3" s="2"/>
      <c r="M3" s="2"/>
    </row>
    <row r="4" spans="2:13" ht="30">
      <c r="B4" s="18"/>
      <c r="C4" s="18"/>
      <c r="D4" s="16"/>
      <c r="E4" s="19"/>
      <c r="F4" s="153" t="s">
        <v>77</v>
      </c>
      <c r="G4" s="153"/>
      <c r="H4" s="153"/>
      <c r="I4" s="153"/>
      <c r="J4" s="2"/>
      <c r="K4" s="2"/>
      <c r="L4" s="2"/>
      <c r="M4" s="2"/>
    </row>
    <row r="5" spans="2:13" ht="30">
      <c r="B5" s="18"/>
      <c r="C5" s="18"/>
      <c r="D5" s="16"/>
      <c r="E5" s="19"/>
      <c r="F5" s="2"/>
      <c r="G5" s="2"/>
      <c r="H5" s="155" t="s">
        <v>255</v>
      </c>
      <c r="I5" s="156"/>
      <c r="J5" s="156"/>
      <c r="K5" s="156"/>
      <c r="L5" s="156"/>
      <c r="M5" s="156"/>
    </row>
    <row r="6" spans="2:13" ht="21">
      <c r="B6" s="18"/>
      <c r="C6" s="18"/>
      <c r="D6" s="16"/>
      <c r="E6" s="157" t="s">
        <v>11</v>
      </c>
      <c r="F6" s="157"/>
      <c r="G6" s="157"/>
      <c r="H6" s="157"/>
      <c r="I6" s="157"/>
      <c r="J6" s="141" t="s">
        <v>243</v>
      </c>
      <c r="K6" s="124"/>
      <c r="L6" s="124"/>
      <c r="M6" s="124"/>
    </row>
    <row r="7" spans="2:13" ht="14.25">
      <c r="B7" s="20"/>
      <c r="C7" s="20"/>
      <c r="D7" s="16"/>
      <c r="E7" s="150"/>
      <c r="F7" s="148"/>
      <c r="G7" s="148"/>
      <c r="H7" s="148"/>
      <c r="I7" s="32"/>
      <c r="J7" s="32" t="s">
        <v>250</v>
      </c>
      <c r="K7" s="32"/>
      <c r="L7" s="32"/>
      <c r="M7" s="32"/>
    </row>
    <row r="8" spans="2:13" ht="18">
      <c r="B8" s="20"/>
      <c r="C8" s="20"/>
      <c r="D8" s="16"/>
      <c r="E8" s="151" t="s">
        <v>12</v>
      </c>
      <c r="F8" s="152"/>
      <c r="G8" s="152"/>
      <c r="H8" s="152"/>
      <c r="I8" s="117"/>
      <c r="J8" s="117" t="s">
        <v>251</v>
      </c>
      <c r="K8" s="117"/>
      <c r="L8" s="117"/>
      <c r="M8" s="117"/>
    </row>
    <row r="9" spans="2:13" ht="25.5">
      <c r="B9" s="20"/>
      <c r="C9" s="20"/>
      <c r="D9" s="21"/>
      <c r="E9" s="179" t="s">
        <v>13</v>
      </c>
      <c r="F9" s="180"/>
      <c r="G9" s="32"/>
      <c r="H9" s="35" t="s">
        <v>28</v>
      </c>
      <c r="I9" s="150"/>
      <c r="J9" s="148"/>
      <c r="K9" s="148"/>
      <c r="L9" s="148"/>
      <c r="M9" s="21"/>
    </row>
    <row r="10" spans="2:15" ht="14.25">
      <c r="B10" s="25"/>
      <c r="C10" s="20"/>
      <c r="D10" s="22"/>
      <c r="E10" s="21"/>
      <c r="F10" s="21"/>
      <c r="G10" s="23"/>
      <c r="H10" s="1"/>
      <c r="I10" s="23"/>
      <c r="J10" s="1"/>
      <c r="K10" s="1"/>
      <c r="L10" s="1"/>
      <c r="M10" s="3"/>
      <c r="N10" s="1"/>
      <c r="O10" s="3"/>
    </row>
    <row r="11" spans="2:16" ht="14.25">
      <c r="B11" s="161" t="s">
        <v>66</v>
      </c>
      <c r="C11" s="163" t="s">
        <v>9</v>
      </c>
      <c r="D11" s="165" t="s">
        <v>64</v>
      </c>
      <c r="E11" s="167" t="s">
        <v>44</v>
      </c>
      <c r="F11" s="171" t="s">
        <v>0</v>
      </c>
      <c r="G11" s="175" t="s">
        <v>1</v>
      </c>
      <c r="H11" s="175" t="s">
        <v>2</v>
      </c>
      <c r="I11" s="171" t="s">
        <v>5</v>
      </c>
      <c r="J11" s="173" t="s">
        <v>16</v>
      </c>
      <c r="K11" s="159" t="s">
        <v>17</v>
      </c>
      <c r="L11" s="177" t="s">
        <v>3</v>
      </c>
      <c r="M11" s="169" t="s">
        <v>18</v>
      </c>
      <c r="N11" s="169" t="s">
        <v>57</v>
      </c>
      <c r="O11" s="170"/>
      <c r="P11" s="4"/>
    </row>
    <row r="12" spans="2:16" ht="14.25">
      <c r="B12" s="162"/>
      <c r="C12" s="164"/>
      <c r="D12" s="166"/>
      <c r="E12" s="168"/>
      <c r="F12" s="172"/>
      <c r="G12" s="176"/>
      <c r="H12" s="176"/>
      <c r="I12" s="172"/>
      <c r="J12" s="174"/>
      <c r="K12" s="160"/>
      <c r="L12" s="178"/>
      <c r="M12" s="162"/>
      <c r="N12" s="162"/>
      <c r="O12" s="170"/>
      <c r="P12" s="4"/>
    </row>
    <row r="13" spans="2:16" ht="14.25">
      <c r="B13" s="11">
        <v>1</v>
      </c>
      <c r="C13" s="67">
        <v>81</v>
      </c>
      <c r="D13" s="109" t="s">
        <v>125</v>
      </c>
      <c r="E13" s="115" t="s">
        <v>126</v>
      </c>
      <c r="F13" s="110" t="s">
        <v>7</v>
      </c>
      <c r="G13" s="14">
        <v>781</v>
      </c>
      <c r="H13" s="14">
        <v>1000</v>
      </c>
      <c r="I13" s="14">
        <v>1000</v>
      </c>
      <c r="J13" s="14">
        <f aca="true" t="shared" si="0" ref="J13:J31">G13+H13+I13</f>
        <v>2781</v>
      </c>
      <c r="K13" s="14">
        <v>878</v>
      </c>
      <c r="L13" s="33">
        <f aca="true" t="shared" si="1" ref="L13:L37">J13+K13</f>
        <v>3659</v>
      </c>
      <c r="M13" s="14">
        <v>1</v>
      </c>
      <c r="N13" s="14"/>
      <c r="O13" s="6"/>
      <c r="P13" s="4"/>
    </row>
    <row r="14" spans="2:16" ht="14.25">
      <c r="B14" s="11">
        <v>2</v>
      </c>
      <c r="C14" s="67">
        <v>90</v>
      </c>
      <c r="D14" s="109" t="s">
        <v>74</v>
      </c>
      <c r="E14" s="110" t="s">
        <v>87</v>
      </c>
      <c r="F14" s="110" t="s">
        <v>8</v>
      </c>
      <c r="G14" s="36">
        <v>1000</v>
      </c>
      <c r="H14" s="36">
        <v>837</v>
      </c>
      <c r="I14" s="36">
        <v>810</v>
      </c>
      <c r="J14" s="14">
        <f t="shared" si="0"/>
        <v>2647</v>
      </c>
      <c r="K14" s="36">
        <v>1000</v>
      </c>
      <c r="L14" s="33">
        <f t="shared" si="1"/>
        <v>3647</v>
      </c>
      <c r="M14" s="14">
        <v>2</v>
      </c>
      <c r="N14" s="14"/>
      <c r="O14" s="6"/>
      <c r="P14" s="4"/>
    </row>
    <row r="15" spans="2:16" ht="14.25">
      <c r="B15" s="11">
        <v>3</v>
      </c>
      <c r="C15" s="67">
        <v>87</v>
      </c>
      <c r="D15" s="109" t="s">
        <v>99</v>
      </c>
      <c r="E15" s="115" t="s">
        <v>119</v>
      </c>
      <c r="F15" s="110" t="s">
        <v>7</v>
      </c>
      <c r="G15" s="14">
        <v>941</v>
      </c>
      <c r="H15" s="14">
        <v>870</v>
      </c>
      <c r="I15" s="14">
        <v>973</v>
      </c>
      <c r="J15" s="14">
        <f t="shared" si="0"/>
        <v>2784</v>
      </c>
      <c r="K15" s="14">
        <v>823</v>
      </c>
      <c r="L15" s="33">
        <f t="shared" si="1"/>
        <v>3607</v>
      </c>
      <c r="M15" s="14">
        <v>3</v>
      </c>
      <c r="N15" s="14"/>
      <c r="O15" s="6"/>
      <c r="P15" s="4"/>
    </row>
    <row r="16" spans="2:16" ht="14.25">
      <c r="B16" s="11">
        <v>4</v>
      </c>
      <c r="C16" s="67">
        <v>80</v>
      </c>
      <c r="D16" s="109" t="s">
        <v>160</v>
      </c>
      <c r="E16" s="115" t="s">
        <v>246</v>
      </c>
      <c r="F16" s="110" t="s">
        <v>8</v>
      </c>
      <c r="G16" s="14">
        <v>904</v>
      </c>
      <c r="H16" s="14">
        <v>1000</v>
      </c>
      <c r="I16" s="14">
        <v>622</v>
      </c>
      <c r="J16" s="14">
        <f t="shared" si="0"/>
        <v>2526</v>
      </c>
      <c r="K16" s="14">
        <v>498</v>
      </c>
      <c r="L16" s="33">
        <f t="shared" si="1"/>
        <v>3024</v>
      </c>
      <c r="M16" s="14">
        <v>4</v>
      </c>
      <c r="N16" s="14"/>
      <c r="O16" s="6"/>
      <c r="P16" s="4"/>
    </row>
    <row r="17" spans="2:16" ht="14.25">
      <c r="B17" s="11">
        <v>5</v>
      </c>
      <c r="C17" s="67">
        <v>100</v>
      </c>
      <c r="D17" s="109" t="s">
        <v>206</v>
      </c>
      <c r="E17" s="115" t="s">
        <v>242</v>
      </c>
      <c r="F17" s="110" t="s">
        <v>190</v>
      </c>
      <c r="G17" s="14">
        <v>744</v>
      </c>
      <c r="H17" s="14">
        <v>773</v>
      </c>
      <c r="I17" s="14">
        <v>1000</v>
      </c>
      <c r="J17" s="14">
        <f t="shared" si="0"/>
        <v>2517</v>
      </c>
      <c r="K17" s="14">
        <v>402</v>
      </c>
      <c r="L17" s="33">
        <f t="shared" si="1"/>
        <v>2919</v>
      </c>
      <c r="M17" s="14">
        <v>5</v>
      </c>
      <c r="N17" s="14"/>
      <c r="O17" s="6"/>
      <c r="P17" s="4"/>
    </row>
    <row r="18" spans="2:16" ht="14.25">
      <c r="B18" s="11">
        <v>6</v>
      </c>
      <c r="C18" s="67">
        <v>88</v>
      </c>
      <c r="D18" s="109" t="s">
        <v>210</v>
      </c>
      <c r="E18" s="115">
        <v>160</v>
      </c>
      <c r="F18" s="110" t="s">
        <v>7</v>
      </c>
      <c r="G18" s="14">
        <v>757</v>
      </c>
      <c r="H18" s="14">
        <v>1000</v>
      </c>
      <c r="I18" s="14">
        <v>755</v>
      </c>
      <c r="J18" s="14">
        <f t="shared" si="0"/>
        <v>2512</v>
      </c>
      <c r="K18" s="13"/>
      <c r="L18" s="33">
        <f t="shared" si="1"/>
        <v>2512</v>
      </c>
      <c r="M18" s="14">
        <v>6</v>
      </c>
      <c r="N18" s="14"/>
      <c r="O18" s="6"/>
      <c r="P18" s="4"/>
    </row>
    <row r="19" spans="2:16" ht="14.25">
      <c r="B19" s="11">
        <v>7</v>
      </c>
      <c r="C19" s="67">
        <v>93</v>
      </c>
      <c r="D19" s="109" t="s">
        <v>113</v>
      </c>
      <c r="E19" s="115" t="s">
        <v>114</v>
      </c>
      <c r="F19" s="110" t="s">
        <v>8</v>
      </c>
      <c r="G19" s="14">
        <v>849</v>
      </c>
      <c r="H19" s="14">
        <v>725</v>
      </c>
      <c r="I19" s="14">
        <v>879</v>
      </c>
      <c r="J19" s="14">
        <f t="shared" si="0"/>
        <v>2453</v>
      </c>
      <c r="K19" s="14"/>
      <c r="L19" s="33">
        <f t="shared" si="1"/>
        <v>2453</v>
      </c>
      <c r="M19" s="14">
        <v>7</v>
      </c>
      <c r="N19" s="14"/>
      <c r="O19" s="6"/>
      <c r="P19" s="4"/>
    </row>
    <row r="20" spans="2:16" ht="14.25">
      <c r="B20" s="11">
        <v>8</v>
      </c>
      <c r="C20" s="67">
        <v>69</v>
      </c>
      <c r="D20" s="109" t="s">
        <v>61</v>
      </c>
      <c r="E20" s="115" t="s">
        <v>62</v>
      </c>
      <c r="F20" s="110" t="s">
        <v>59</v>
      </c>
      <c r="G20" s="14">
        <v>900</v>
      </c>
      <c r="H20" s="14">
        <v>691</v>
      </c>
      <c r="I20" s="14">
        <v>778</v>
      </c>
      <c r="J20" s="14">
        <f t="shared" si="0"/>
        <v>2369</v>
      </c>
      <c r="K20" s="14"/>
      <c r="L20" s="33">
        <f t="shared" si="1"/>
        <v>2369</v>
      </c>
      <c r="M20" s="14">
        <v>8</v>
      </c>
      <c r="N20" s="14"/>
      <c r="O20" s="6"/>
      <c r="P20" s="4"/>
    </row>
    <row r="21" spans="2:14" ht="13.5" customHeight="1">
      <c r="B21" s="11">
        <v>9</v>
      </c>
      <c r="C21" s="67">
        <v>97</v>
      </c>
      <c r="D21" s="109" t="s">
        <v>101</v>
      </c>
      <c r="E21" s="115" t="s">
        <v>249</v>
      </c>
      <c r="F21" s="110" t="s">
        <v>190</v>
      </c>
      <c r="G21" s="14">
        <v>629</v>
      </c>
      <c r="H21" s="14">
        <v>708</v>
      </c>
      <c r="I21" s="14">
        <v>1000</v>
      </c>
      <c r="J21" s="14">
        <f t="shared" si="0"/>
        <v>2337</v>
      </c>
      <c r="K21" s="14"/>
      <c r="L21" s="33">
        <f t="shared" si="1"/>
        <v>2337</v>
      </c>
      <c r="M21" s="14">
        <v>9</v>
      </c>
      <c r="N21" s="14"/>
    </row>
    <row r="22" spans="2:14" ht="13.5" customHeight="1">
      <c r="B22" s="11">
        <v>10</v>
      </c>
      <c r="C22" s="67">
        <v>95</v>
      </c>
      <c r="D22" s="109" t="s">
        <v>188</v>
      </c>
      <c r="E22" s="115" t="s">
        <v>112</v>
      </c>
      <c r="F22" s="110" t="s">
        <v>8</v>
      </c>
      <c r="G22" s="14">
        <v>725</v>
      </c>
      <c r="H22" s="14">
        <v>727</v>
      </c>
      <c r="I22" s="14">
        <v>877</v>
      </c>
      <c r="J22" s="14">
        <f t="shared" si="0"/>
        <v>2329</v>
      </c>
      <c r="K22" s="14"/>
      <c r="L22" s="33">
        <f t="shared" si="1"/>
        <v>2329</v>
      </c>
      <c r="M22" s="14">
        <v>10</v>
      </c>
      <c r="N22" s="14"/>
    </row>
    <row r="23" spans="2:14" ht="13.5" customHeight="1">
      <c r="B23" s="11">
        <v>11</v>
      </c>
      <c r="C23" s="67">
        <v>70</v>
      </c>
      <c r="D23" s="109" t="s">
        <v>145</v>
      </c>
      <c r="E23" s="115" t="s">
        <v>86</v>
      </c>
      <c r="F23" s="110" t="s">
        <v>8</v>
      </c>
      <c r="G23" s="14">
        <v>1000</v>
      </c>
      <c r="H23" s="14">
        <v>668</v>
      </c>
      <c r="I23" s="14">
        <v>550</v>
      </c>
      <c r="J23" s="14">
        <f t="shared" si="0"/>
        <v>2218</v>
      </c>
      <c r="K23" s="14"/>
      <c r="L23" s="33">
        <f t="shared" si="1"/>
        <v>2218</v>
      </c>
      <c r="M23" s="14">
        <v>11</v>
      </c>
      <c r="N23" s="14"/>
    </row>
    <row r="24" spans="2:14" ht="13.5" customHeight="1">
      <c r="B24" s="11">
        <v>12</v>
      </c>
      <c r="C24" s="67">
        <v>98</v>
      </c>
      <c r="D24" s="109" t="s">
        <v>106</v>
      </c>
      <c r="E24" s="115" t="s">
        <v>238</v>
      </c>
      <c r="F24" s="110" t="s">
        <v>190</v>
      </c>
      <c r="G24" s="14">
        <v>693</v>
      </c>
      <c r="H24" s="14">
        <v>703</v>
      </c>
      <c r="I24" s="14">
        <v>795</v>
      </c>
      <c r="J24" s="14">
        <f t="shared" si="0"/>
        <v>2191</v>
      </c>
      <c r="K24" s="14"/>
      <c r="L24" s="33">
        <f t="shared" si="1"/>
        <v>2191</v>
      </c>
      <c r="M24" s="33">
        <v>12</v>
      </c>
      <c r="N24" s="14"/>
    </row>
    <row r="25" spans="2:14" ht="13.5" customHeight="1">
      <c r="B25" s="11">
        <v>13</v>
      </c>
      <c r="C25" s="67">
        <v>77</v>
      </c>
      <c r="D25" s="109" t="s">
        <v>121</v>
      </c>
      <c r="E25" s="115">
        <v>779</v>
      </c>
      <c r="F25" s="110" t="s">
        <v>7</v>
      </c>
      <c r="G25" s="14">
        <v>817</v>
      </c>
      <c r="H25" s="14">
        <v>788</v>
      </c>
      <c r="I25" s="14">
        <v>521</v>
      </c>
      <c r="J25" s="14">
        <f t="shared" si="0"/>
        <v>2126</v>
      </c>
      <c r="K25" s="14"/>
      <c r="L25" s="33">
        <f t="shared" si="1"/>
        <v>2126</v>
      </c>
      <c r="M25" s="33">
        <v>13</v>
      </c>
      <c r="N25" s="14"/>
    </row>
    <row r="26" spans="2:14" ht="13.5" customHeight="1">
      <c r="B26" s="11">
        <v>14</v>
      </c>
      <c r="C26" s="67">
        <v>84</v>
      </c>
      <c r="D26" s="109" t="s">
        <v>104</v>
      </c>
      <c r="E26" s="115" t="s">
        <v>240</v>
      </c>
      <c r="F26" s="110" t="s">
        <v>190</v>
      </c>
      <c r="G26" s="14">
        <v>451</v>
      </c>
      <c r="H26" s="14">
        <v>734</v>
      </c>
      <c r="I26" s="14">
        <v>810</v>
      </c>
      <c r="J26" s="14">
        <f t="shared" si="0"/>
        <v>1995</v>
      </c>
      <c r="K26" s="14"/>
      <c r="L26" s="33">
        <f t="shared" si="1"/>
        <v>1995</v>
      </c>
      <c r="M26" s="33">
        <v>14</v>
      </c>
      <c r="N26" s="14"/>
    </row>
    <row r="27" spans="2:14" ht="13.5" customHeight="1">
      <c r="B27" s="11">
        <v>15</v>
      </c>
      <c r="C27" s="67">
        <v>96</v>
      </c>
      <c r="D27" s="109" t="s">
        <v>146</v>
      </c>
      <c r="E27" s="115" t="s">
        <v>135</v>
      </c>
      <c r="F27" s="110" t="s">
        <v>8</v>
      </c>
      <c r="G27" s="13">
        <v>551</v>
      </c>
      <c r="H27" s="14">
        <v>786</v>
      </c>
      <c r="I27" s="14">
        <v>605</v>
      </c>
      <c r="J27" s="14">
        <f t="shared" si="0"/>
        <v>1942</v>
      </c>
      <c r="K27" s="14"/>
      <c r="L27" s="33">
        <f t="shared" si="1"/>
        <v>1942</v>
      </c>
      <c r="M27" s="33">
        <v>15</v>
      </c>
      <c r="N27" s="14"/>
    </row>
    <row r="28" spans="2:14" ht="13.5" customHeight="1">
      <c r="B28" s="11">
        <v>16</v>
      </c>
      <c r="C28" s="67">
        <v>54</v>
      </c>
      <c r="D28" s="109" t="s">
        <v>100</v>
      </c>
      <c r="E28" s="115" t="s">
        <v>128</v>
      </c>
      <c r="F28" s="110" t="s">
        <v>8</v>
      </c>
      <c r="G28" s="14">
        <v>620</v>
      </c>
      <c r="H28" s="14">
        <v>548</v>
      </c>
      <c r="I28" s="14">
        <v>651</v>
      </c>
      <c r="J28" s="14">
        <f t="shared" si="0"/>
        <v>1819</v>
      </c>
      <c r="K28" s="14"/>
      <c r="L28" s="33">
        <f t="shared" si="1"/>
        <v>1819</v>
      </c>
      <c r="M28" s="33">
        <v>16</v>
      </c>
      <c r="N28" s="14"/>
    </row>
    <row r="29" spans="2:14" ht="13.5" customHeight="1">
      <c r="B29" s="11">
        <v>17</v>
      </c>
      <c r="C29" s="67">
        <v>51</v>
      </c>
      <c r="D29" s="109" t="s">
        <v>207</v>
      </c>
      <c r="E29" s="115" t="s">
        <v>120</v>
      </c>
      <c r="F29" s="110" t="s">
        <v>7</v>
      </c>
      <c r="G29" s="14">
        <v>1000</v>
      </c>
      <c r="H29" s="14">
        <v>784</v>
      </c>
      <c r="I29" s="14">
        <v>0</v>
      </c>
      <c r="J29" s="14">
        <f>G29+H29</f>
        <v>1784</v>
      </c>
      <c r="K29" s="14"/>
      <c r="L29" s="33">
        <f t="shared" si="1"/>
        <v>1784</v>
      </c>
      <c r="M29" s="33">
        <v>17</v>
      </c>
      <c r="N29" s="14"/>
    </row>
    <row r="30" spans="2:14" ht="13.5" customHeight="1">
      <c r="B30" s="11">
        <v>18</v>
      </c>
      <c r="C30" s="67">
        <v>61</v>
      </c>
      <c r="D30" s="109" t="s">
        <v>69</v>
      </c>
      <c r="E30" s="110" t="s">
        <v>79</v>
      </c>
      <c r="F30" s="110" t="s">
        <v>8</v>
      </c>
      <c r="G30" s="14">
        <v>730</v>
      </c>
      <c r="H30" s="14">
        <v>457</v>
      </c>
      <c r="I30" s="14">
        <v>487</v>
      </c>
      <c r="J30" s="14">
        <f t="shared" si="0"/>
        <v>1674</v>
      </c>
      <c r="K30" s="14"/>
      <c r="L30" s="33">
        <f t="shared" si="1"/>
        <v>1674</v>
      </c>
      <c r="M30" s="33">
        <v>18</v>
      </c>
      <c r="N30" s="14"/>
    </row>
    <row r="31" spans="2:14" ht="13.5" customHeight="1">
      <c r="B31" s="11">
        <v>19</v>
      </c>
      <c r="C31" s="67">
        <v>79</v>
      </c>
      <c r="D31" s="109" t="s">
        <v>75</v>
      </c>
      <c r="E31" s="110" t="s">
        <v>88</v>
      </c>
      <c r="F31" s="110" t="s">
        <v>8</v>
      </c>
      <c r="G31" s="14">
        <v>720</v>
      </c>
      <c r="H31" s="14">
        <v>299</v>
      </c>
      <c r="I31" s="14">
        <v>580</v>
      </c>
      <c r="J31" s="14">
        <f t="shared" si="0"/>
        <v>1599</v>
      </c>
      <c r="K31" s="14"/>
      <c r="L31" s="33">
        <f t="shared" si="1"/>
        <v>1599</v>
      </c>
      <c r="M31" s="33">
        <v>19</v>
      </c>
      <c r="N31" s="14"/>
    </row>
    <row r="32" spans="2:14" ht="13.5" customHeight="1">
      <c r="B32" s="11">
        <v>20</v>
      </c>
      <c r="C32" s="67">
        <v>99</v>
      </c>
      <c r="D32" s="109" t="s">
        <v>177</v>
      </c>
      <c r="E32" s="110" t="s">
        <v>248</v>
      </c>
      <c r="F32" s="110" t="s">
        <v>8</v>
      </c>
      <c r="G32" s="14">
        <v>824</v>
      </c>
      <c r="H32" s="14">
        <v>0</v>
      </c>
      <c r="I32" s="14">
        <v>747</v>
      </c>
      <c r="J32" s="14">
        <f>G32+I32</f>
        <v>1571</v>
      </c>
      <c r="K32" s="14"/>
      <c r="L32" s="33">
        <f t="shared" si="1"/>
        <v>1571</v>
      </c>
      <c r="M32" s="33">
        <v>20</v>
      </c>
      <c r="N32" s="14"/>
    </row>
    <row r="33" spans="2:14" ht="13.5" customHeight="1">
      <c r="B33" s="11">
        <v>21</v>
      </c>
      <c r="C33" s="67">
        <v>63</v>
      </c>
      <c r="D33" s="109" t="s">
        <v>70</v>
      </c>
      <c r="E33" s="110" t="s">
        <v>252</v>
      </c>
      <c r="F33" s="110" t="s">
        <v>8</v>
      </c>
      <c r="G33" s="14">
        <v>958</v>
      </c>
      <c r="H33" s="14">
        <v>0</v>
      </c>
      <c r="I33" s="14">
        <v>569</v>
      </c>
      <c r="J33" s="14">
        <f>G33+I33</f>
        <v>1527</v>
      </c>
      <c r="K33" s="14"/>
      <c r="L33" s="33">
        <f t="shared" si="1"/>
        <v>1527</v>
      </c>
      <c r="M33" s="14">
        <v>21</v>
      </c>
      <c r="N33" s="14"/>
    </row>
    <row r="34" spans="2:14" ht="13.5" customHeight="1">
      <c r="B34" s="11">
        <v>22</v>
      </c>
      <c r="C34" s="67">
        <v>67</v>
      </c>
      <c r="D34" s="109" t="s">
        <v>102</v>
      </c>
      <c r="E34" s="110" t="s">
        <v>241</v>
      </c>
      <c r="F34" s="110" t="s">
        <v>190</v>
      </c>
      <c r="G34" s="14">
        <v>796</v>
      </c>
      <c r="H34" s="14">
        <v>0</v>
      </c>
      <c r="I34" s="14">
        <v>606</v>
      </c>
      <c r="J34" s="14">
        <f>G34+I34</f>
        <v>1402</v>
      </c>
      <c r="K34" s="14"/>
      <c r="L34" s="33">
        <f t="shared" si="1"/>
        <v>1402</v>
      </c>
      <c r="M34" s="14">
        <v>22</v>
      </c>
      <c r="N34" s="14"/>
    </row>
    <row r="35" spans="2:14" ht="13.5" customHeight="1">
      <c r="B35" s="11">
        <v>23</v>
      </c>
      <c r="C35" s="67">
        <v>74</v>
      </c>
      <c r="D35" s="109" t="s">
        <v>115</v>
      </c>
      <c r="E35" s="110" t="s">
        <v>116</v>
      </c>
      <c r="F35" s="110" t="s">
        <v>8</v>
      </c>
      <c r="G35" s="14">
        <v>568</v>
      </c>
      <c r="H35" s="14">
        <v>380</v>
      </c>
      <c r="I35" s="14">
        <v>453</v>
      </c>
      <c r="J35" s="14">
        <f>G35+H35+I35</f>
        <v>1401</v>
      </c>
      <c r="K35" s="14"/>
      <c r="L35" s="33">
        <f t="shared" si="1"/>
        <v>1401</v>
      </c>
      <c r="M35" s="14">
        <v>23</v>
      </c>
      <c r="N35" s="14"/>
    </row>
    <row r="36" spans="2:14" ht="13.5" customHeight="1">
      <c r="B36" s="11">
        <v>24</v>
      </c>
      <c r="C36" s="67">
        <v>83</v>
      </c>
      <c r="D36" s="109" t="s">
        <v>144</v>
      </c>
      <c r="E36" s="110" t="s">
        <v>239</v>
      </c>
      <c r="F36" s="110" t="s">
        <v>190</v>
      </c>
      <c r="G36" s="14">
        <v>0</v>
      </c>
      <c r="H36" s="14">
        <v>684</v>
      </c>
      <c r="I36" s="14">
        <v>0</v>
      </c>
      <c r="J36" s="14">
        <f>H36</f>
        <v>684</v>
      </c>
      <c r="K36" s="14"/>
      <c r="L36" s="33">
        <f t="shared" si="1"/>
        <v>684</v>
      </c>
      <c r="M36" s="14">
        <v>24</v>
      </c>
      <c r="N36" s="14"/>
    </row>
    <row r="37" spans="2:14" ht="13.5" customHeight="1">
      <c r="B37" s="11">
        <v>25</v>
      </c>
      <c r="C37" s="67">
        <v>65</v>
      </c>
      <c r="D37" s="109" t="s">
        <v>159</v>
      </c>
      <c r="E37" s="110" t="s">
        <v>247</v>
      </c>
      <c r="F37" s="110" t="s">
        <v>8</v>
      </c>
      <c r="G37" s="14">
        <v>0</v>
      </c>
      <c r="H37" s="14">
        <v>538</v>
      </c>
      <c r="I37" s="14">
        <v>0</v>
      </c>
      <c r="J37" s="14">
        <f>H37</f>
        <v>538</v>
      </c>
      <c r="K37" s="14"/>
      <c r="L37" s="33">
        <f t="shared" si="1"/>
        <v>538</v>
      </c>
      <c r="M37" s="14">
        <v>25</v>
      </c>
      <c r="N37" s="14"/>
    </row>
    <row r="38" spans="2:15" s="4" customFormat="1" ht="14.25">
      <c r="B38" s="25"/>
      <c r="C38" s="25"/>
      <c r="D38" s="7"/>
      <c r="E38" s="6"/>
      <c r="F38" s="6"/>
      <c r="G38" s="28"/>
      <c r="H38" s="28"/>
      <c r="I38" s="28"/>
      <c r="J38" s="28"/>
      <c r="K38" s="28"/>
      <c r="L38" s="28"/>
      <c r="M38" s="28"/>
      <c r="N38" s="28"/>
      <c r="O38" s="6"/>
    </row>
    <row r="39" spans="11:12" ht="14.25">
      <c r="K39" s="158" t="s">
        <v>26</v>
      </c>
      <c r="L39" s="158"/>
    </row>
    <row r="40" spans="4:15" ht="14.25">
      <c r="D40" s="32" t="s">
        <v>23</v>
      </c>
      <c r="E40" s="38" t="s">
        <v>25</v>
      </c>
      <c r="F40" s="38"/>
      <c r="G40" s="60" t="s">
        <v>178</v>
      </c>
      <c r="H40" s="60"/>
      <c r="I40" s="60"/>
      <c r="J40" t="s">
        <v>27</v>
      </c>
      <c r="L40" s="38" t="s">
        <v>25</v>
      </c>
      <c r="M40" s="38"/>
      <c r="N40" s="38"/>
      <c r="O40" s="38"/>
    </row>
    <row r="41" spans="12:15" ht="14.25">
      <c r="L41" s="32"/>
      <c r="M41" s="32"/>
      <c r="N41" s="32"/>
      <c r="O41" s="32"/>
    </row>
    <row r="42" spans="4:15" ht="14.25">
      <c r="D42" t="s">
        <v>22</v>
      </c>
      <c r="E42" s="39" t="s">
        <v>25</v>
      </c>
      <c r="F42" s="32"/>
      <c r="G42" s="60" t="s">
        <v>91</v>
      </c>
      <c r="K42" s="81" t="s">
        <v>203</v>
      </c>
      <c r="L42" s="38" t="s">
        <v>25</v>
      </c>
      <c r="M42" s="38"/>
      <c r="N42" s="38"/>
      <c r="O42" s="38"/>
    </row>
    <row r="43" spans="12:15" ht="14.25">
      <c r="L43" s="32"/>
      <c r="M43" s="32"/>
      <c r="N43" s="32"/>
      <c r="O43" s="32"/>
    </row>
    <row r="44" spans="4:15" ht="14.25">
      <c r="D44" t="s">
        <v>24</v>
      </c>
      <c r="E44" s="39" t="s">
        <v>25</v>
      </c>
      <c r="F44" s="32"/>
      <c r="G44" t="s">
        <v>179</v>
      </c>
      <c r="J44" t="s">
        <v>202</v>
      </c>
      <c r="L44" s="38" t="s">
        <v>25</v>
      </c>
      <c r="M44" s="38"/>
      <c r="N44" s="38"/>
      <c r="O44" s="38"/>
    </row>
  </sheetData>
  <sheetProtection/>
  <mergeCells count="22">
    <mergeCell ref="E9:F9"/>
    <mergeCell ref="H5:M5"/>
    <mergeCell ref="M11:M12"/>
    <mergeCell ref="O11:O12"/>
    <mergeCell ref="N11:N12"/>
    <mergeCell ref="F11:F12"/>
    <mergeCell ref="J11:J12"/>
    <mergeCell ref="F4:I4"/>
    <mergeCell ref="G11:G12"/>
    <mergeCell ref="H11:H12"/>
    <mergeCell ref="I11:I12"/>
    <mergeCell ref="I9:L9"/>
    <mergeCell ref="K39:L39"/>
    <mergeCell ref="K11:K12"/>
    <mergeCell ref="E7:H7"/>
    <mergeCell ref="E8:H8"/>
    <mergeCell ref="E6:I6"/>
    <mergeCell ref="B11:B12"/>
    <mergeCell ref="C11:C12"/>
    <mergeCell ref="D11:D12"/>
    <mergeCell ref="E11:E12"/>
    <mergeCell ref="L11:L12"/>
  </mergeCells>
  <printOptions/>
  <pageMargins left="0.1968503937007874" right="0.1968503937007874" top="0.15748031496062992" bottom="0.2362204724409449" header="0.1968503937007874" footer="0.31496062992125984"/>
  <pageSetup fitToHeight="1" fitToWidth="1" horizontalDpi="600" verticalDpi="600" orientation="landscape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54"/>
  <sheetViews>
    <sheetView zoomScalePageLayoutView="0" workbookViewId="0" topLeftCell="A22">
      <selection activeCell="H52" sqref="H52"/>
    </sheetView>
  </sheetViews>
  <sheetFormatPr defaultColWidth="9.140625" defaultRowHeight="15"/>
  <cols>
    <col min="1" max="1" width="4.140625" style="0" customWidth="1"/>
    <col min="2" max="2" width="5.140625" style="0" customWidth="1"/>
    <col min="3" max="3" width="6.140625" style="0" customWidth="1"/>
    <col min="4" max="4" width="22.00390625" style="108" customWidth="1"/>
    <col min="5" max="5" width="10.28125" style="0" customWidth="1"/>
    <col min="8" max="8" width="10.140625" style="0" customWidth="1"/>
    <col min="10" max="10" width="14.140625" style="0" customWidth="1"/>
  </cols>
  <sheetData>
    <row r="2" spans="5:8" ht="18">
      <c r="E2" s="182" t="s">
        <v>54</v>
      </c>
      <c r="F2" s="148"/>
      <c r="G2" s="148"/>
      <c r="H2" s="148"/>
    </row>
    <row r="3" ht="15">
      <c r="H3" s="90" t="s">
        <v>254</v>
      </c>
    </row>
    <row r="4" ht="15">
      <c r="H4" s="90" t="s">
        <v>243</v>
      </c>
    </row>
    <row r="5" spans="5:9" ht="18">
      <c r="E5" s="181" t="s">
        <v>11</v>
      </c>
      <c r="F5" s="154"/>
      <c r="G5" s="154"/>
      <c r="H5" s="154"/>
      <c r="I5" t="s">
        <v>250</v>
      </c>
    </row>
    <row r="6" spans="5:9" ht="18">
      <c r="E6" s="47" t="s">
        <v>38</v>
      </c>
      <c r="I6" t="s">
        <v>251</v>
      </c>
    </row>
    <row r="7" spans="9:12" ht="14.25">
      <c r="I7" s="183"/>
      <c r="J7" s="183"/>
      <c r="K7" s="183"/>
      <c r="L7" s="183"/>
    </row>
    <row r="8" spans="9:12" ht="14.25">
      <c r="I8" s="117"/>
      <c r="J8" s="117"/>
      <c r="K8" s="117"/>
      <c r="L8" s="117"/>
    </row>
    <row r="10" spans="3:12" ht="21">
      <c r="C10" s="45" t="s">
        <v>40</v>
      </c>
      <c r="D10" s="86"/>
      <c r="F10" s="46" t="s">
        <v>39</v>
      </c>
      <c r="G10" s="4"/>
      <c r="L10" s="4"/>
    </row>
    <row r="11" spans="2:14" ht="14.25">
      <c r="B11" s="73" t="s">
        <v>41</v>
      </c>
      <c r="C11" s="73" t="s">
        <v>42</v>
      </c>
      <c r="D11" s="106" t="s">
        <v>43</v>
      </c>
      <c r="E11" s="73" t="s">
        <v>44</v>
      </c>
      <c r="F11" s="73" t="s">
        <v>45</v>
      </c>
      <c r="G11" s="73" t="s">
        <v>47</v>
      </c>
      <c r="H11" s="73" t="s">
        <v>46</v>
      </c>
      <c r="I11" s="73" t="s">
        <v>48</v>
      </c>
      <c r="J11" s="73" t="s">
        <v>49</v>
      </c>
      <c r="K11" s="4"/>
      <c r="L11" s="4"/>
      <c r="N11" s="4"/>
    </row>
    <row r="12" spans="2:12" ht="14.25">
      <c r="B12" s="73">
        <v>1</v>
      </c>
      <c r="C12" s="100">
        <v>63</v>
      </c>
      <c r="D12" s="109" t="s">
        <v>70</v>
      </c>
      <c r="E12" s="68" t="s">
        <v>253</v>
      </c>
      <c r="F12" s="73">
        <v>305</v>
      </c>
      <c r="G12" s="73">
        <v>0</v>
      </c>
      <c r="H12" s="73">
        <f>F12+G12</f>
        <v>305</v>
      </c>
      <c r="I12" s="73">
        <v>958</v>
      </c>
      <c r="J12" s="73"/>
      <c r="K12" s="86"/>
      <c r="L12" s="4"/>
    </row>
    <row r="13" spans="2:12" ht="14.25">
      <c r="B13" s="73">
        <v>2</v>
      </c>
      <c r="C13" s="100">
        <v>99</v>
      </c>
      <c r="D13" s="109" t="s">
        <v>177</v>
      </c>
      <c r="E13" s="68" t="s">
        <v>257</v>
      </c>
      <c r="F13" s="73">
        <v>258</v>
      </c>
      <c r="G13" s="73">
        <v>0</v>
      </c>
      <c r="H13" s="73">
        <f aca="true" t="shared" si="0" ref="H13:H20">F13+G13</f>
        <v>258</v>
      </c>
      <c r="I13" s="73">
        <v>824</v>
      </c>
      <c r="J13" s="73"/>
      <c r="K13" s="86"/>
      <c r="L13" s="4"/>
    </row>
    <row r="14" spans="2:12" ht="14.25">
      <c r="B14" s="73">
        <v>3</v>
      </c>
      <c r="C14" s="100">
        <v>77</v>
      </c>
      <c r="D14" s="109" t="s">
        <v>121</v>
      </c>
      <c r="E14" s="68" t="s">
        <v>161</v>
      </c>
      <c r="F14" s="73">
        <v>186</v>
      </c>
      <c r="G14" s="73">
        <v>70</v>
      </c>
      <c r="H14" s="73">
        <f t="shared" si="0"/>
        <v>256</v>
      </c>
      <c r="I14" s="73">
        <v>817</v>
      </c>
      <c r="J14" s="73"/>
      <c r="K14" s="86"/>
      <c r="L14" s="4"/>
    </row>
    <row r="15" spans="2:12" ht="14.25">
      <c r="B15" s="73">
        <v>4</v>
      </c>
      <c r="C15" s="100">
        <v>88</v>
      </c>
      <c r="D15" s="109" t="s">
        <v>210</v>
      </c>
      <c r="E15" s="68" t="s">
        <v>162</v>
      </c>
      <c r="F15" s="73">
        <v>237</v>
      </c>
      <c r="G15" s="73">
        <v>0</v>
      </c>
      <c r="H15" s="73">
        <f t="shared" si="0"/>
        <v>237</v>
      </c>
      <c r="I15" s="73">
        <v>757</v>
      </c>
      <c r="J15" s="73"/>
      <c r="K15" s="86"/>
      <c r="L15" s="4"/>
    </row>
    <row r="16" spans="2:12" ht="14.25">
      <c r="B16" s="73">
        <v>5</v>
      </c>
      <c r="C16" s="100">
        <v>69</v>
      </c>
      <c r="D16" s="109" t="s">
        <v>61</v>
      </c>
      <c r="E16" s="68" t="s">
        <v>163</v>
      </c>
      <c r="F16" s="73">
        <v>282</v>
      </c>
      <c r="G16" s="73">
        <v>0</v>
      </c>
      <c r="H16" s="73">
        <f t="shared" si="0"/>
        <v>282</v>
      </c>
      <c r="I16" s="73">
        <v>900</v>
      </c>
      <c r="J16" s="73"/>
      <c r="K16" s="86"/>
      <c r="L16" s="4"/>
    </row>
    <row r="17" spans="2:12" ht="14.25">
      <c r="B17" s="73">
        <v>6</v>
      </c>
      <c r="C17" s="100">
        <v>100</v>
      </c>
      <c r="D17" s="109" t="s">
        <v>206</v>
      </c>
      <c r="E17" s="68" t="s">
        <v>200</v>
      </c>
      <c r="F17" s="73">
        <v>233</v>
      </c>
      <c r="G17" s="73">
        <v>0</v>
      </c>
      <c r="H17" s="73">
        <f t="shared" si="0"/>
        <v>233</v>
      </c>
      <c r="I17" s="73">
        <v>744</v>
      </c>
      <c r="J17" s="73"/>
      <c r="K17" s="86"/>
      <c r="L17" s="4"/>
    </row>
    <row r="18" spans="2:12" ht="14.25">
      <c r="B18" s="73">
        <v>7</v>
      </c>
      <c r="C18" s="100">
        <v>90</v>
      </c>
      <c r="D18" s="109" t="s">
        <v>74</v>
      </c>
      <c r="E18" s="68" t="s">
        <v>89</v>
      </c>
      <c r="F18" s="73">
        <v>313</v>
      </c>
      <c r="G18" s="73">
        <v>0</v>
      </c>
      <c r="H18" s="73">
        <f t="shared" si="0"/>
        <v>313</v>
      </c>
      <c r="I18" s="73">
        <v>1000</v>
      </c>
      <c r="J18" s="73"/>
      <c r="K18" s="86"/>
      <c r="L18" s="4"/>
    </row>
    <row r="19" spans="2:12" ht="14.25">
      <c r="B19" s="73">
        <v>8</v>
      </c>
      <c r="C19" s="100">
        <v>93</v>
      </c>
      <c r="D19" s="109" t="s">
        <v>209</v>
      </c>
      <c r="E19" s="68" t="s">
        <v>164</v>
      </c>
      <c r="F19" s="73">
        <v>266</v>
      </c>
      <c r="G19" s="73">
        <v>0</v>
      </c>
      <c r="H19" s="73">
        <f t="shared" si="0"/>
        <v>266</v>
      </c>
      <c r="I19" s="73">
        <v>849</v>
      </c>
      <c r="J19" s="73"/>
      <c r="K19" s="86"/>
      <c r="L19" s="4"/>
    </row>
    <row r="20" spans="2:12" ht="14.25">
      <c r="B20" s="73">
        <v>9</v>
      </c>
      <c r="C20" s="100">
        <v>74</v>
      </c>
      <c r="D20" s="109" t="s">
        <v>115</v>
      </c>
      <c r="E20" s="68" t="s">
        <v>165</v>
      </c>
      <c r="F20" s="73">
        <v>178</v>
      </c>
      <c r="G20" s="73">
        <v>0</v>
      </c>
      <c r="H20" s="73">
        <f t="shared" si="0"/>
        <v>178</v>
      </c>
      <c r="I20" s="73">
        <v>568</v>
      </c>
      <c r="J20" s="73"/>
      <c r="K20" s="86"/>
      <c r="L20" s="4"/>
    </row>
    <row r="21" spans="3:11" ht="14.25">
      <c r="C21" s="85"/>
      <c r="K21" s="86"/>
    </row>
    <row r="22" spans="2:11" ht="18">
      <c r="B22" s="48"/>
      <c r="C22" s="45" t="s">
        <v>50</v>
      </c>
      <c r="D22" s="86"/>
      <c r="E22" s="4"/>
      <c r="F22" s="4"/>
      <c r="G22" s="4"/>
      <c r="H22" s="4"/>
      <c r="I22" s="4"/>
      <c r="J22" s="4"/>
      <c r="K22" s="4"/>
    </row>
    <row r="23" spans="2:11" ht="14.25">
      <c r="B23" s="73" t="s">
        <v>41</v>
      </c>
      <c r="C23" s="73" t="s">
        <v>42</v>
      </c>
      <c r="D23" s="106" t="s">
        <v>43</v>
      </c>
      <c r="E23" s="73" t="s">
        <v>44</v>
      </c>
      <c r="F23" s="73" t="s">
        <v>45</v>
      </c>
      <c r="G23" s="73" t="s">
        <v>47</v>
      </c>
      <c r="H23" s="73" t="s">
        <v>46</v>
      </c>
      <c r="I23" s="73" t="s">
        <v>48</v>
      </c>
      <c r="J23" s="73" t="s">
        <v>49</v>
      </c>
      <c r="K23" s="4"/>
    </row>
    <row r="24" spans="2:12" ht="14.25">
      <c r="B24" s="73">
        <v>1</v>
      </c>
      <c r="C24" s="100">
        <v>65</v>
      </c>
      <c r="D24" s="109" t="s">
        <v>159</v>
      </c>
      <c r="E24" s="68" t="s">
        <v>259</v>
      </c>
      <c r="F24" s="99">
        <v>0</v>
      </c>
      <c r="G24" s="73">
        <v>0</v>
      </c>
      <c r="H24" s="73">
        <f>F24+G24</f>
        <v>0</v>
      </c>
      <c r="I24" s="73">
        <v>0</v>
      </c>
      <c r="J24" s="73" t="s">
        <v>173</v>
      </c>
      <c r="K24" s="87"/>
      <c r="L24" s="4"/>
    </row>
    <row r="25" spans="2:12" ht="14.25">
      <c r="B25" s="73">
        <v>2</v>
      </c>
      <c r="C25" s="100">
        <v>96</v>
      </c>
      <c r="D25" s="109" t="s">
        <v>146</v>
      </c>
      <c r="E25" s="68" t="s">
        <v>166</v>
      </c>
      <c r="F25" s="73">
        <v>135</v>
      </c>
      <c r="G25" s="73">
        <v>90</v>
      </c>
      <c r="H25" s="73">
        <f aca="true" t="shared" si="1" ref="H25:H31">F25+G25</f>
        <v>225</v>
      </c>
      <c r="I25" s="73">
        <v>551</v>
      </c>
      <c r="J25" s="73"/>
      <c r="K25" s="4"/>
      <c r="L25" s="4"/>
    </row>
    <row r="26" spans="2:14" ht="14.25">
      <c r="B26" s="73">
        <v>3</v>
      </c>
      <c r="C26" s="100">
        <v>97</v>
      </c>
      <c r="D26" s="109" t="s">
        <v>101</v>
      </c>
      <c r="E26" s="68" t="s">
        <v>199</v>
      </c>
      <c r="F26" s="73">
        <v>257</v>
      </c>
      <c r="G26" s="73">
        <v>0</v>
      </c>
      <c r="H26" s="73">
        <f t="shared" si="1"/>
        <v>257</v>
      </c>
      <c r="I26" s="73">
        <v>629</v>
      </c>
      <c r="J26" s="73"/>
      <c r="K26" s="4"/>
      <c r="L26" s="4"/>
      <c r="N26" s="4"/>
    </row>
    <row r="27" spans="2:14" ht="14.25">
      <c r="B27" s="73">
        <v>4</v>
      </c>
      <c r="C27" s="100">
        <v>95</v>
      </c>
      <c r="D27" s="109" t="s">
        <v>188</v>
      </c>
      <c r="E27" s="68" t="s">
        <v>167</v>
      </c>
      <c r="F27" s="73">
        <v>286</v>
      </c>
      <c r="G27" s="73">
        <v>10</v>
      </c>
      <c r="H27" s="73">
        <f t="shared" si="1"/>
        <v>296</v>
      </c>
      <c r="I27" s="73">
        <v>725</v>
      </c>
      <c r="J27" s="73"/>
      <c r="K27" s="4"/>
      <c r="L27" s="4"/>
      <c r="N27" s="4"/>
    </row>
    <row r="28" spans="2:14" ht="14.25">
      <c r="B28" s="73">
        <v>5</v>
      </c>
      <c r="C28" s="100">
        <v>98</v>
      </c>
      <c r="D28" s="109" t="s">
        <v>106</v>
      </c>
      <c r="E28" s="68" t="s">
        <v>198</v>
      </c>
      <c r="F28" s="73">
        <v>183</v>
      </c>
      <c r="G28" s="73">
        <v>100</v>
      </c>
      <c r="H28" s="73">
        <f t="shared" si="1"/>
        <v>283</v>
      </c>
      <c r="I28" s="73">
        <v>693</v>
      </c>
      <c r="J28" s="73"/>
      <c r="K28" s="4"/>
      <c r="L28" s="4"/>
      <c r="N28" s="4"/>
    </row>
    <row r="29" spans="2:14" ht="14.25">
      <c r="B29" s="73">
        <v>6</v>
      </c>
      <c r="C29" s="100">
        <v>67</v>
      </c>
      <c r="D29" s="109" t="s">
        <v>102</v>
      </c>
      <c r="E29" s="68" t="s">
        <v>197</v>
      </c>
      <c r="F29" s="73">
        <v>225</v>
      </c>
      <c r="G29" s="73">
        <v>100</v>
      </c>
      <c r="H29" s="73">
        <f t="shared" si="1"/>
        <v>325</v>
      </c>
      <c r="I29" s="73">
        <v>796</v>
      </c>
      <c r="J29" s="73"/>
      <c r="K29" s="4"/>
      <c r="L29" s="4"/>
      <c r="N29" s="4"/>
    </row>
    <row r="30" spans="2:14" ht="14.25">
      <c r="B30" s="73">
        <v>7</v>
      </c>
      <c r="C30" s="100">
        <v>87</v>
      </c>
      <c r="D30" s="109" t="s">
        <v>99</v>
      </c>
      <c r="E30" s="68" t="s">
        <v>156</v>
      </c>
      <c r="F30" s="73">
        <v>304</v>
      </c>
      <c r="G30" s="73">
        <v>80</v>
      </c>
      <c r="H30" s="73">
        <f t="shared" si="1"/>
        <v>384</v>
      </c>
      <c r="I30" s="73">
        <v>941</v>
      </c>
      <c r="J30" s="73"/>
      <c r="K30" s="4"/>
      <c r="L30" s="4"/>
      <c r="N30" s="4"/>
    </row>
    <row r="31" spans="2:12" ht="14.25">
      <c r="B31" s="73">
        <v>8</v>
      </c>
      <c r="C31" s="100">
        <v>51</v>
      </c>
      <c r="D31" s="109" t="s">
        <v>207</v>
      </c>
      <c r="E31" s="68" t="s">
        <v>168</v>
      </c>
      <c r="F31" s="73">
        <v>358</v>
      </c>
      <c r="G31" s="73">
        <v>50</v>
      </c>
      <c r="H31" s="73">
        <f t="shared" si="1"/>
        <v>408</v>
      </c>
      <c r="I31" s="73">
        <v>1000</v>
      </c>
      <c r="J31" s="73"/>
      <c r="K31" s="4"/>
      <c r="L31" s="4"/>
    </row>
    <row r="32" spans="2:11" ht="14.25">
      <c r="B32" s="48"/>
      <c r="C32" s="4"/>
      <c r="D32" s="86"/>
      <c r="E32" s="4"/>
      <c r="F32" s="4"/>
      <c r="G32" s="4"/>
      <c r="H32" s="4"/>
      <c r="I32" s="4"/>
      <c r="J32" s="4"/>
      <c r="K32" s="4"/>
    </row>
    <row r="33" spans="2:11" ht="18">
      <c r="B33" s="48"/>
      <c r="C33" s="45" t="s">
        <v>154</v>
      </c>
      <c r="D33" s="86"/>
      <c r="E33" s="4"/>
      <c r="F33" s="4"/>
      <c r="G33" s="4"/>
      <c r="H33" s="4"/>
      <c r="I33" s="4"/>
      <c r="J33" s="4"/>
      <c r="K33" s="4"/>
    </row>
    <row r="34" spans="2:11" ht="14.25">
      <c r="B34" s="73" t="s">
        <v>41</v>
      </c>
      <c r="C34" s="73" t="s">
        <v>42</v>
      </c>
      <c r="D34" s="106" t="s">
        <v>43</v>
      </c>
      <c r="E34" s="73" t="s">
        <v>44</v>
      </c>
      <c r="F34" s="73" t="s">
        <v>45</v>
      </c>
      <c r="G34" s="73" t="s">
        <v>47</v>
      </c>
      <c r="H34" s="73" t="s">
        <v>46</v>
      </c>
      <c r="I34" s="73" t="s">
        <v>48</v>
      </c>
      <c r="J34" s="73" t="s">
        <v>49</v>
      </c>
      <c r="K34" s="4"/>
    </row>
    <row r="35" spans="2:12" ht="14.25">
      <c r="B35" s="73">
        <v>1</v>
      </c>
      <c r="C35" s="100">
        <v>54</v>
      </c>
      <c r="D35" s="109" t="s">
        <v>100</v>
      </c>
      <c r="E35" s="68" t="s">
        <v>169</v>
      </c>
      <c r="F35" s="99">
        <v>267</v>
      </c>
      <c r="G35" s="73">
        <v>0</v>
      </c>
      <c r="H35" s="73">
        <f>F35+G35</f>
        <v>267</v>
      </c>
      <c r="I35" s="73">
        <v>620</v>
      </c>
      <c r="J35" s="73"/>
      <c r="K35" s="87"/>
      <c r="L35" s="4"/>
    </row>
    <row r="36" spans="2:12" ht="14.25">
      <c r="B36" s="73">
        <v>2</v>
      </c>
      <c r="C36" s="100">
        <v>70</v>
      </c>
      <c r="D36" s="109" t="s">
        <v>145</v>
      </c>
      <c r="E36" s="68" t="s">
        <v>170</v>
      </c>
      <c r="F36" s="73">
        <v>350</v>
      </c>
      <c r="G36" s="73">
        <v>80</v>
      </c>
      <c r="H36" s="73">
        <f aca="true" t="shared" si="2" ref="H36:H42">F36+G36</f>
        <v>430</v>
      </c>
      <c r="I36" s="73">
        <v>1000</v>
      </c>
      <c r="J36" s="73"/>
      <c r="K36" s="4"/>
      <c r="L36" s="4"/>
    </row>
    <row r="37" spans="2:12" ht="14.25">
      <c r="B37" s="73">
        <v>3</v>
      </c>
      <c r="C37" s="100">
        <v>61</v>
      </c>
      <c r="D37" s="109" t="s">
        <v>69</v>
      </c>
      <c r="E37" s="68" t="s">
        <v>171</v>
      </c>
      <c r="F37" s="73">
        <v>284</v>
      </c>
      <c r="G37" s="73">
        <v>30</v>
      </c>
      <c r="H37" s="73">
        <f t="shared" si="2"/>
        <v>314</v>
      </c>
      <c r="I37" s="73">
        <v>730</v>
      </c>
      <c r="J37" s="73"/>
      <c r="K37" s="4"/>
      <c r="L37" s="4"/>
    </row>
    <row r="38" spans="2:12" ht="14.25">
      <c r="B38" s="73">
        <v>4</v>
      </c>
      <c r="C38" s="100">
        <v>81</v>
      </c>
      <c r="D38" s="109" t="s">
        <v>125</v>
      </c>
      <c r="E38" s="68" t="s">
        <v>155</v>
      </c>
      <c r="F38" s="73">
        <v>336</v>
      </c>
      <c r="G38" s="73">
        <v>0</v>
      </c>
      <c r="H38" s="73">
        <f t="shared" si="2"/>
        <v>336</v>
      </c>
      <c r="I38" s="73">
        <v>781</v>
      </c>
      <c r="J38" s="73"/>
      <c r="K38" s="4"/>
      <c r="L38" s="4"/>
    </row>
    <row r="39" spans="2:12" ht="14.25">
      <c r="B39" s="73">
        <v>5</v>
      </c>
      <c r="C39" s="100">
        <v>84</v>
      </c>
      <c r="D39" s="109" t="s">
        <v>104</v>
      </c>
      <c r="E39" s="68" t="s">
        <v>195</v>
      </c>
      <c r="F39" s="73">
        <v>194</v>
      </c>
      <c r="G39" s="73">
        <v>0</v>
      </c>
      <c r="H39" s="73">
        <f t="shared" si="2"/>
        <v>194</v>
      </c>
      <c r="I39" s="73">
        <v>451</v>
      </c>
      <c r="J39" s="73"/>
      <c r="K39" s="4"/>
      <c r="L39" s="4"/>
    </row>
    <row r="40" spans="2:12" ht="14.25">
      <c r="B40" s="73">
        <v>6</v>
      </c>
      <c r="C40" s="100">
        <v>83</v>
      </c>
      <c r="D40" s="109" t="s">
        <v>144</v>
      </c>
      <c r="E40" s="68" t="s">
        <v>196</v>
      </c>
      <c r="F40" s="73">
        <v>0</v>
      </c>
      <c r="G40" s="73">
        <v>0</v>
      </c>
      <c r="H40" s="73">
        <f t="shared" si="2"/>
        <v>0</v>
      </c>
      <c r="I40" s="73">
        <v>0</v>
      </c>
      <c r="J40" s="73" t="s">
        <v>174</v>
      </c>
      <c r="K40" s="4"/>
      <c r="L40" s="4"/>
    </row>
    <row r="41" spans="2:12" ht="14.25">
      <c r="B41" s="73">
        <v>7</v>
      </c>
      <c r="C41" s="100">
        <v>80</v>
      </c>
      <c r="D41" s="109" t="s">
        <v>160</v>
      </c>
      <c r="E41" s="68" t="s">
        <v>258</v>
      </c>
      <c r="F41" s="73">
        <v>299</v>
      </c>
      <c r="G41" s="73">
        <v>90</v>
      </c>
      <c r="H41" s="73">
        <f t="shared" si="2"/>
        <v>389</v>
      </c>
      <c r="I41" s="73">
        <v>904</v>
      </c>
      <c r="J41" s="73"/>
      <c r="K41" s="4"/>
      <c r="L41" s="4"/>
    </row>
    <row r="42" spans="2:12" ht="14.25">
      <c r="B42" s="73">
        <v>8</v>
      </c>
      <c r="C42" s="100">
        <v>79</v>
      </c>
      <c r="D42" s="109" t="s">
        <v>75</v>
      </c>
      <c r="E42" s="68" t="s">
        <v>172</v>
      </c>
      <c r="F42" s="73">
        <v>230</v>
      </c>
      <c r="G42" s="73">
        <v>80</v>
      </c>
      <c r="H42" s="73">
        <f t="shared" si="2"/>
        <v>310</v>
      </c>
      <c r="I42" s="73">
        <v>720</v>
      </c>
      <c r="J42" s="73"/>
      <c r="K42" s="4"/>
      <c r="L42" s="4"/>
    </row>
    <row r="43" spans="2:11" ht="14.25">
      <c r="B43" s="48"/>
      <c r="C43" s="4"/>
      <c r="D43" s="86"/>
      <c r="E43" s="4"/>
      <c r="G43" s="4"/>
      <c r="H43" s="4"/>
      <c r="I43" s="4"/>
      <c r="J43" s="4"/>
      <c r="K43" s="4"/>
    </row>
    <row r="44" spans="2:11" ht="14.25">
      <c r="B44" s="4"/>
      <c r="C44" s="4"/>
      <c r="D44" s="86"/>
      <c r="E44" s="4"/>
      <c r="F44" s="4"/>
      <c r="G44" s="4"/>
      <c r="H44" s="4"/>
      <c r="I44" s="4"/>
      <c r="J44" s="4"/>
      <c r="K44" s="4"/>
    </row>
    <row r="45" spans="2:11" ht="14.25">
      <c r="B45" s="4"/>
      <c r="C45" s="4"/>
      <c r="D45" s="86"/>
      <c r="E45" s="4"/>
      <c r="F45" s="4"/>
      <c r="G45" s="4"/>
      <c r="H45" s="4"/>
      <c r="I45" s="4"/>
      <c r="J45" s="4"/>
      <c r="K45" s="4"/>
    </row>
    <row r="46" spans="2:11" ht="14.25">
      <c r="B46" s="4"/>
      <c r="C46" s="4"/>
      <c r="D46" s="86"/>
      <c r="E46" s="4"/>
      <c r="F46" s="4"/>
      <c r="G46" s="4"/>
      <c r="H46" s="4"/>
      <c r="I46" s="4"/>
      <c r="J46" s="4"/>
      <c r="K46" s="4"/>
    </row>
    <row r="47" spans="2:11" ht="14.25">
      <c r="B47" s="4"/>
      <c r="C47" s="4"/>
      <c r="D47" s="86"/>
      <c r="E47" s="4"/>
      <c r="F47" s="4"/>
      <c r="G47" s="4"/>
      <c r="H47" s="4"/>
      <c r="I47" s="4"/>
      <c r="J47" s="4"/>
      <c r="K47" s="4"/>
    </row>
    <row r="48" spans="2:11" ht="14.25">
      <c r="B48" s="4"/>
      <c r="C48" s="4"/>
      <c r="D48" s="86"/>
      <c r="E48" s="4"/>
      <c r="F48" s="4"/>
      <c r="G48" s="4"/>
      <c r="H48" s="4"/>
      <c r="I48" s="4"/>
      <c r="J48" s="4"/>
      <c r="K48" s="4"/>
    </row>
    <row r="49" spans="2:11" ht="14.25">
      <c r="B49" s="4"/>
      <c r="C49" s="4"/>
      <c r="D49" s="86"/>
      <c r="E49" s="4"/>
      <c r="F49" s="4"/>
      <c r="G49" s="4"/>
      <c r="H49" s="4"/>
      <c r="I49" s="4"/>
      <c r="J49" s="4"/>
      <c r="K49" s="4"/>
    </row>
    <row r="50" spans="2:11" ht="14.25">
      <c r="B50" s="4"/>
      <c r="C50" s="4"/>
      <c r="D50" s="86"/>
      <c r="E50" s="4"/>
      <c r="F50" s="4"/>
      <c r="G50" s="4"/>
      <c r="H50" s="4"/>
      <c r="I50" s="4"/>
      <c r="J50" s="4"/>
      <c r="K50" s="4"/>
    </row>
    <row r="51" spans="2:11" ht="14.25">
      <c r="B51" s="4"/>
      <c r="C51" s="4"/>
      <c r="D51" s="86"/>
      <c r="E51" s="4"/>
      <c r="F51" s="4"/>
      <c r="G51" s="4"/>
      <c r="H51" s="4"/>
      <c r="I51" s="4"/>
      <c r="J51" s="4"/>
      <c r="K51" s="4"/>
    </row>
    <row r="52" spans="2:11" ht="14.25">
      <c r="B52" s="4"/>
      <c r="C52" s="4"/>
      <c r="D52" s="86"/>
      <c r="E52" s="4"/>
      <c r="F52" s="4"/>
      <c r="G52" s="4"/>
      <c r="H52" s="4"/>
      <c r="I52" s="4"/>
      <c r="J52" s="4"/>
      <c r="K52" s="4"/>
    </row>
    <row r="53" spans="2:11" ht="14.25">
      <c r="B53" s="4"/>
      <c r="C53" s="4"/>
      <c r="D53" s="86"/>
      <c r="E53" s="4"/>
      <c r="F53" s="4"/>
      <c r="G53" s="4"/>
      <c r="H53" s="4"/>
      <c r="I53" s="4"/>
      <c r="J53" s="4"/>
      <c r="K53" s="4"/>
    </row>
    <row r="54" spans="2:11" ht="14.25">
      <c r="B54" s="4"/>
      <c r="C54" s="4"/>
      <c r="D54" s="86"/>
      <c r="E54" s="4"/>
      <c r="F54" s="4"/>
      <c r="G54" s="4"/>
      <c r="H54" s="4"/>
      <c r="I54" s="4"/>
      <c r="J54" s="4"/>
      <c r="K54" s="4"/>
    </row>
  </sheetData>
  <sheetProtection/>
  <mergeCells count="3">
    <mergeCell ref="E5:H5"/>
    <mergeCell ref="E2:H2"/>
    <mergeCell ref="I7:L7"/>
  </mergeCells>
  <printOptions/>
  <pageMargins left="0.15748031496062992" right="0.1968503937007874" top="0.15748031496062992" bottom="0.15748031496062992" header="0.15748031496062992" footer="0.15748031496062992"/>
  <pageSetup fitToHeight="1" fitToWidth="1"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54"/>
  <sheetViews>
    <sheetView zoomScalePageLayoutView="0" workbookViewId="0" topLeftCell="A1">
      <selection activeCell="M10" sqref="M10"/>
    </sheetView>
  </sheetViews>
  <sheetFormatPr defaultColWidth="9.140625" defaultRowHeight="15"/>
  <cols>
    <col min="1" max="1" width="4.140625" style="0" customWidth="1"/>
    <col min="2" max="2" width="5.140625" style="0" customWidth="1"/>
    <col min="3" max="3" width="6.140625" style="0" customWidth="1"/>
    <col min="4" max="4" width="22.00390625" style="108" customWidth="1"/>
    <col min="5" max="5" width="10.28125" style="0" customWidth="1"/>
    <col min="8" max="8" width="10.140625" style="0" customWidth="1"/>
    <col min="10" max="10" width="14.140625" style="0" customWidth="1"/>
  </cols>
  <sheetData>
    <row r="2" ht="14.25">
      <c r="G2" t="s">
        <v>250</v>
      </c>
    </row>
    <row r="3" spans="2:12" s="4" customFormat="1" ht="14.25">
      <c r="B3" s="48"/>
      <c r="D3" s="86"/>
      <c r="G3" s="4" t="s">
        <v>251</v>
      </c>
      <c r="I3" s="117"/>
      <c r="J3" s="117"/>
      <c r="K3" s="117"/>
      <c r="L3" s="117"/>
    </row>
    <row r="4" spans="1:11" ht="21">
      <c r="A4" s="99"/>
      <c r="B4" s="101"/>
      <c r="C4" s="101"/>
      <c r="D4" s="114"/>
      <c r="E4" s="101"/>
      <c r="F4" s="102" t="s">
        <v>51</v>
      </c>
      <c r="G4" s="101"/>
      <c r="H4" s="101"/>
      <c r="I4" s="101"/>
      <c r="J4" s="101"/>
      <c r="K4" s="4"/>
    </row>
    <row r="5" spans="1:11" ht="18">
      <c r="A5" s="99"/>
      <c r="B5" s="101"/>
      <c r="C5" s="103" t="s">
        <v>40</v>
      </c>
      <c r="D5" s="114"/>
      <c r="E5" s="101"/>
      <c r="F5" s="101"/>
      <c r="G5" s="101"/>
      <c r="H5" s="101"/>
      <c r="I5" s="101"/>
      <c r="J5" s="101"/>
      <c r="K5" s="4"/>
    </row>
    <row r="6" spans="1:12" ht="14.25">
      <c r="A6" s="99"/>
      <c r="B6" s="73" t="s">
        <v>41</v>
      </c>
      <c r="C6" s="73" t="s">
        <v>42</v>
      </c>
      <c r="D6" s="106" t="s">
        <v>43</v>
      </c>
      <c r="E6" s="73" t="s">
        <v>44</v>
      </c>
      <c r="F6" s="73" t="s">
        <v>45</v>
      </c>
      <c r="G6" s="73" t="s">
        <v>47</v>
      </c>
      <c r="H6" s="73" t="s">
        <v>46</v>
      </c>
      <c r="I6" s="73" t="s">
        <v>48</v>
      </c>
      <c r="J6" s="73" t="s">
        <v>49</v>
      </c>
      <c r="K6" s="4"/>
      <c r="L6" s="4"/>
    </row>
    <row r="7" spans="1:10" ht="14.25">
      <c r="A7" s="99"/>
      <c r="B7" s="73">
        <v>1</v>
      </c>
      <c r="C7" s="100">
        <v>90</v>
      </c>
      <c r="D7" s="109" t="s">
        <v>74</v>
      </c>
      <c r="E7" s="68" t="s">
        <v>89</v>
      </c>
      <c r="F7" s="73">
        <v>356</v>
      </c>
      <c r="G7" s="73">
        <v>0</v>
      </c>
      <c r="H7" s="73">
        <f>F7+G7</f>
        <v>356</v>
      </c>
      <c r="I7" s="73">
        <v>837</v>
      </c>
      <c r="J7" s="31"/>
    </row>
    <row r="8" spans="1:10" ht="14.25">
      <c r="A8" s="99"/>
      <c r="B8" s="73">
        <v>2</v>
      </c>
      <c r="C8" s="100">
        <v>54</v>
      </c>
      <c r="D8" s="109" t="s">
        <v>100</v>
      </c>
      <c r="E8" s="68" t="s">
        <v>169</v>
      </c>
      <c r="F8" s="73">
        <v>233</v>
      </c>
      <c r="G8" s="73">
        <v>0</v>
      </c>
      <c r="H8" s="73">
        <f aca="true" t="shared" si="0" ref="H8:H14">F8+G8</f>
        <v>233</v>
      </c>
      <c r="I8" s="73">
        <v>548</v>
      </c>
      <c r="J8" s="31"/>
    </row>
    <row r="9" spans="1:12" ht="14.25">
      <c r="A9" s="99"/>
      <c r="B9" s="73">
        <v>3</v>
      </c>
      <c r="C9" s="100">
        <v>97</v>
      </c>
      <c r="D9" s="109" t="s">
        <v>101</v>
      </c>
      <c r="E9" s="68" t="s">
        <v>199</v>
      </c>
      <c r="F9" s="73">
        <v>201</v>
      </c>
      <c r="G9" s="73">
        <v>100</v>
      </c>
      <c r="H9" s="73">
        <f t="shared" si="0"/>
        <v>301</v>
      </c>
      <c r="I9" s="73">
        <v>708</v>
      </c>
      <c r="J9" s="73"/>
      <c r="K9" s="4"/>
      <c r="L9" s="4"/>
    </row>
    <row r="10" spans="1:13" ht="14.25">
      <c r="A10" s="99"/>
      <c r="B10" s="112">
        <v>4</v>
      </c>
      <c r="C10" s="100">
        <v>88</v>
      </c>
      <c r="D10" s="109" t="s">
        <v>210</v>
      </c>
      <c r="E10" s="68" t="s">
        <v>162</v>
      </c>
      <c r="F10" s="112">
        <v>355</v>
      </c>
      <c r="G10" s="112">
        <v>70</v>
      </c>
      <c r="H10" s="73">
        <f t="shared" si="0"/>
        <v>425</v>
      </c>
      <c r="I10" s="112">
        <v>1000</v>
      </c>
      <c r="J10" s="112"/>
      <c r="K10" s="4"/>
      <c r="L10" s="4"/>
      <c r="M10" t="s">
        <v>58</v>
      </c>
    </row>
    <row r="11" spans="1:12" ht="14.25">
      <c r="A11" s="99"/>
      <c r="B11" s="112">
        <v>5</v>
      </c>
      <c r="C11" s="100">
        <v>99</v>
      </c>
      <c r="D11" s="109" t="s">
        <v>177</v>
      </c>
      <c r="E11" s="68" t="s">
        <v>257</v>
      </c>
      <c r="F11" s="73">
        <v>0</v>
      </c>
      <c r="G11" s="73">
        <v>0</v>
      </c>
      <c r="H11" s="73">
        <f t="shared" si="0"/>
        <v>0</v>
      </c>
      <c r="I11" s="73">
        <v>0</v>
      </c>
      <c r="J11" s="73" t="s">
        <v>173</v>
      </c>
      <c r="K11" s="4"/>
      <c r="L11" s="4"/>
    </row>
    <row r="12" spans="1:12" ht="14.25">
      <c r="A12" s="99"/>
      <c r="B12" s="112">
        <v>6</v>
      </c>
      <c r="C12" s="100">
        <v>98</v>
      </c>
      <c r="D12" s="109" t="s">
        <v>106</v>
      </c>
      <c r="E12" s="68" t="s">
        <v>198</v>
      </c>
      <c r="F12" s="73">
        <v>199</v>
      </c>
      <c r="G12" s="73">
        <v>100</v>
      </c>
      <c r="H12" s="73">
        <f t="shared" si="0"/>
        <v>299</v>
      </c>
      <c r="I12" s="73">
        <v>703</v>
      </c>
      <c r="J12" s="73"/>
      <c r="K12" s="4"/>
      <c r="L12" s="4"/>
    </row>
    <row r="13" spans="1:12" ht="14.25">
      <c r="A13" s="99"/>
      <c r="B13" s="112">
        <v>7</v>
      </c>
      <c r="C13" s="100">
        <v>83</v>
      </c>
      <c r="D13" s="109" t="s">
        <v>144</v>
      </c>
      <c r="E13" s="68" t="s">
        <v>196</v>
      </c>
      <c r="F13" s="73">
        <v>201</v>
      </c>
      <c r="G13" s="73">
        <v>90</v>
      </c>
      <c r="H13" s="73">
        <f t="shared" si="0"/>
        <v>291</v>
      </c>
      <c r="I13" s="73">
        <v>684</v>
      </c>
      <c r="J13" s="73"/>
      <c r="K13" s="4"/>
      <c r="L13" s="4"/>
    </row>
    <row r="14" spans="1:10" s="4" customFormat="1" ht="14.25">
      <c r="A14" s="101"/>
      <c r="B14" s="73">
        <v>8</v>
      </c>
      <c r="C14" s="100">
        <v>84</v>
      </c>
      <c r="D14" s="109" t="s">
        <v>104</v>
      </c>
      <c r="E14" s="68" t="s">
        <v>195</v>
      </c>
      <c r="F14" s="73">
        <v>212</v>
      </c>
      <c r="G14" s="73">
        <v>100</v>
      </c>
      <c r="H14" s="73">
        <f t="shared" si="0"/>
        <v>312</v>
      </c>
      <c r="I14" s="73">
        <v>734</v>
      </c>
      <c r="J14" s="73"/>
    </row>
    <row r="15" spans="1:12" ht="14.25">
      <c r="A15" s="99"/>
      <c r="B15" s="101"/>
      <c r="C15" s="104"/>
      <c r="D15" s="114"/>
      <c r="E15" s="101"/>
      <c r="F15" s="101"/>
      <c r="G15" s="101"/>
      <c r="H15" s="101"/>
      <c r="I15" s="101"/>
      <c r="J15" s="101"/>
      <c r="K15" s="4"/>
      <c r="L15" s="4"/>
    </row>
    <row r="16" spans="1:12" ht="14.25">
      <c r="A16" s="99"/>
      <c r="B16" s="101"/>
      <c r="C16" s="104"/>
      <c r="D16" s="114"/>
      <c r="E16" s="101"/>
      <c r="F16" s="101"/>
      <c r="G16" s="101"/>
      <c r="H16" s="101"/>
      <c r="I16" s="101"/>
      <c r="J16" s="101"/>
      <c r="K16" s="4"/>
      <c r="L16" s="4"/>
    </row>
    <row r="17" spans="1:12" ht="18">
      <c r="A17" s="99"/>
      <c r="B17" s="101"/>
      <c r="C17" s="103" t="s">
        <v>50</v>
      </c>
      <c r="D17" s="114"/>
      <c r="E17" s="101"/>
      <c r="F17" s="101"/>
      <c r="G17" s="101"/>
      <c r="H17" s="101"/>
      <c r="I17" s="101"/>
      <c r="J17" s="101"/>
      <c r="K17" s="4"/>
      <c r="L17" s="4"/>
    </row>
    <row r="18" spans="1:12" ht="14.25">
      <c r="A18" s="99"/>
      <c r="B18" s="73" t="s">
        <v>41</v>
      </c>
      <c r="C18" s="73" t="s">
        <v>42</v>
      </c>
      <c r="D18" s="106" t="s">
        <v>43</v>
      </c>
      <c r="E18" s="73" t="s">
        <v>44</v>
      </c>
      <c r="F18" s="73" t="s">
        <v>45</v>
      </c>
      <c r="G18" s="73" t="s">
        <v>47</v>
      </c>
      <c r="H18" s="73" t="s">
        <v>46</v>
      </c>
      <c r="I18" s="73" t="s">
        <v>48</v>
      </c>
      <c r="J18" s="73" t="s">
        <v>49</v>
      </c>
      <c r="K18" s="4"/>
      <c r="L18" s="4"/>
    </row>
    <row r="19" spans="1:12" ht="14.25">
      <c r="A19" s="99"/>
      <c r="B19" s="73">
        <v>1</v>
      </c>
      <c r="C19" s="100">
        <v>79</v>
      </c>
      <c r="D19" s="109" t="s">
        <v>75</v>
      </c>
      <c r="E19" s="68" t="s">
        <v>172</v>
      </c>
      <c r="F19" s="73">
        <v>133</v>
      </c>
      <c r="G19" s="73">
        <v>0</v>
      </c>
      <c r="H19" s="73">
        <f>F19+G19</f>
        <v>133</v>
      </c>
      <c r="I19" s="73">
        <v>299</v>
      </c>
      <c r="J19" s="73"/>
      <c r="K19" s="87"/>
      <c r="L19" s="4"/>
    </row>
    <row r="20" spans="1:12" ht="14.25">
      <c r="A20" s="99"/>
      <c r="B20" s="73">
        <v>2</v>
      </c>
      <c r="C20" s="100">
        <v>93</v>
      </c>
      <c r="D20" s="109" t="s">
        <v>209</v>
      </c>
      <c r="E20" s="68" t="s">
        <v>164</v>
      </c>
      <c r="F20" s="73">
        <v>322</v>
      </c>
      <c r="G20" s="73">
        <v>0</v>
      </c>
      <c r="H20" s="73">
        <f aca="true" t="shared" si="1" ref="H20:H26">F20+G20</f>
        <v>322</v>
      </c>
      <c r="I20" s="73">
        <v>725</v>
      </c>
      <c r="J20" s="73"/>
      <c r="K20" s="4"/>
      <c r="L20" s="4"/>
    </row>
    <row r="21" spans="1:12" ht="14.25">
      <c r="A21" s="99"/>
      <c r="B21" s="73">
        <v>3</v>
      </c>
      <c r="C21" s="100">
        <v>81</v>
      </c>
      <c r="D21" s="109" t="s">
        <v>125</v>
      </c>
      <c r="E21" s="68" t="s">
        <v>155</v>
      </c>
      <c r="F21" s="73">
        <v>354</v>
      </c>
      <c r="G21" s="73">
        <v>90</v>
      </c>
      <c r="H21" s="73">
        <f t="shared" si="1"/>
        <v>444</v>
      </c>
      <c r="I21" s="73">
        <v>1000</v>
      </c>
      <c r="J21" s="73"/>
      <c r="K21" s="4"/>
      <c r="L21" s="4"/>
    </row>
    <row r="22" spans="1:11" ht="14.25">
      <c r="A22" s="99"/>
      <c r="B22" s="73">
        <v>4</v>
      </c>
      <c r="C22" s="100">
        <v>77</v>
      </c>
      <c r="D22" s="109" t="s">
        <v>121</v>
      </c>
      <c r="E22" s="68" t="s">
        <v>161</v>
      </c>
      <c r="F22" s="73">
        <v>350</v>
      </c>
      <c r="G22" s="73">
        <v>0</v>
      </c>
      <c r="H22" s="73">
        <f t="shared" si="1"/>
        <v>350</v>
      </c>
      <c r="I22" s="73">
        <v>788</v>
      </c>
      <c r="J22" s="73"/>
      <c r="K22" s="4"/>
    </row>
    <row r="23" spans="1:11" ht="14.25">
      <c r="A23" s="99"/>
      <c r="B23" s="73">
        <v>5</v>
      </c>
      <c r="C23" s="100">
        <v>61</v>
      </c>
      <c r="D23" s="109" t="s">
        <v>69</v>
      </c>
      <c r="E23" s="68" t="s">
        <v>171</v>
      </c>
      <c r="F23" s="73">
        <v>123</v>
      </c>
      <c r="G23" s="73">
        <v>80</v>
      </c>
      <c r="H23" s="73">
        <f t="shared" si="1"/>
        <v>203</v>
      </c>
      <c r="I23" s="73">
        <v>457</v>
      </c>
      <c r="J23" s="73"/>
      <c r="K23" s="4"/>
    </row>
    <row r="24" spans="1:11" ht="14.25">
      <c r="A24" s="99"/>
      <c r="B24" s="73">
        <v>6</v>
      </c>
      <c r="C24" s="100">
        <v>65</v>
      </c>
      <c r="D24" s="109" t="s">
        <v>159</v>
      </c>
      <c r="E24" s="68" t="s">
        <v>259</v>
      </c>
      <c r="F24" s="73">
        <v>159</v>
      </c>
      <c r="G24" s="73">
        <v>80</v>
      </c>
      <c r="H24" s="73">
        <f t="shared" si="1"/>
        <v>239</v>
      </c>
      <c r="I24" s="73">
        <v>538</v>
      </c>
      <c r="J24" s="73"/>
      <c r="K24" s="4"/>
    </row>
    <row r="25" spans="1:11" ht="14.25">
      <c r="A25" s="99"/>
      <c r="B25" s="73">
        <v>7</v>
      </c>
      <c r="C25" s="100">
        <v>63</v>
      </c>
      <c r="D25" s="109" t="s">
        <v>70</v>
      </c>
      <c r="E25" s="68" t="s">
        <v>253</v>
      </c>
      <c r="F25" s="73">
        <v>0</v>
      </c>
      <c r="G25" s="73">
        <v>0</v>
      </c>
      <c r="H25" s="73">
        <f t="shared" si="1"/>
        <v>0</v>
      </c>
      <c r="I25" s="73">
        <v>0</v>
      </c>
      <c r="J25" s="73" t="s">
        <v>174</v>
      </c>
      <c r="K25" s="4"/>
    </row>
    <row r="26" spans="1:11" ht="14.25">
      <c r="A26" s="99"/>
      <c r="B26" s="73">
        <v>8</v>
      </c>
      <c r="C26" s="100">
        <v>96</v>
      </c>
      <c r="D26" s="109" t="s">
        <v>146</v>
      </c>
      <c r="E26" s="68" t="s">
        <v>166</v>
      </c>
      <c r="F26" s="73">
        <v>349</v>
      </c>
      <c r="G26" s="73">
        <v>0</v>
      </c>
      <c r="H26" s="73">
        <f t="shared" si="1"/>
        <v>349</v>
      </c>
      <c r="I26" s="73">
        <v>786</v>
      </c>
      <c r="J26" s="73"/>
      <c r="K26" s="4"/>
    </row>
    <row r="27" spans="2:14" ht="14.25">
      <c r="B27" s="4"/>
      <c r="C27" s="4"/>
      <c r="D27" s="86"/>
      <c r="E27" s="4"/>
      <c r="F27" s="4"/>
      <c r="G27" s="4"/>
      <c r="H27" s="4"/>
      <c r="I27" s="86"/>
      <c r="J27" s="4"/>
      <c r="K27" s="4"/>
      <c r="N27" s="4"/>
    </row>
    <row r="28" spans="1:14" ht="18">
      <c r="A28" s="99"/>
      <c r="B28" s="101"/>
      <c r="C28" s="103" t="s">
        <v>154</v>
      </c>
      <c r="D28" s="114"/>
      <c r="E28" s="101"/>
      <c r="F28" s="101"/>
      <c r="G28" s="101"/>
      <c r="H28" s="101"/>
      <c r="I28" s="101"/>
      <c r="J28" s="101"/>
      <c r="K28" s="4"/>
      <c r="L28" s="4"/>
      <c r="N28" s="4"/>
    </row>
    <row r="29" spans="1:14" ht="14.25">
      <c r="A29" s="99"/>
      <c r="B29" s="73" t="s">
        <v>41</v>
      </c>
      <c r="C29" s="73" t="s">
        <v>42</v>
      </c>
      <c r="D29" s="106" t="s">
        <v>43</v>
      </c>
      <c r="E29" s="73" t="s">
        <v>44</v>
      </c>
      <c r="F29" s="73" t="s">
        <v>45</v>
      </c>
      <c r="G29" s="73" t="s">
        <v>47</v>
      </c>
      <c r="H29" s="73" t="s">
        <v>46</v>
      </c>
      <c r="I29" s="73" t="s">
        <v>48</v>
      </c>
      <c r="J29" s="73" t="s">
        <v>49</v>
      </c>
      <c r="K29" s="4"/>
      <c r="L29" s="4"/>
      <c r="N29" s="4"/>
    </row>
    <row r="30" spans="1:14" ht="14.25">
      <c r="A30" s="99"/>
      <c r="B30" s="73">
        <v>1</v>
      </c>
      <c r="C30" s="100">
        <v>87</v>
      </c>
      <c r="D30" s="109" t="s">
        <v>99</v>
      </c>
      <c r="E30" s="68" t="s">
        <v>156</v>
      </c>
      <c r="F30" s="73">
        <v>354</v>
      </c>
      <c r="G30" s="73">
        <v>30</v>
      </c>
      <c r="H30" s="73">
        <f>F30+G30</f>
        <v>384</v>
      </c>
      <c r="I30" s="73">
        <v>870</v>
      </c>
      <c r="J30" s="73"/>
      <c r="K30" s="87"/>
      <c r="L30" s="4"/>
      <c r="N30" s="4"/>
    </row>
    <row r="31" spans="1:14" ht="14.25">
      <c r="A31" s="99"/>
      <c r="B31" s="73">
        <v>2</v>
      </c>
      <c r="C31" s="100">
        <v>74</v>
      </c>
      <c r="D31" s="109" t="s">
        <v>115</v>
      </c>
      <c r="E31" s="68" t="s">
        <v>165</v>
      </c>
      <c r="F31" s="73">
        <v>158</v>
      </c>
      <c r="G31" s="73">
        <v>10</v>
      </c>
      <c r="H31" s="73">
        <f aca="true" t="shared" si="2" ref="H31:H38">F31+G31</f>
        <v>168</v>
      </c>
      <c r="I31" s="73">
        <v>380</v>
      </c>
      <c r="J31" s="73"/>
      <c r="K31" s="4"/>
      <c r="L31" s="4"/>
      <c r="N31" s="4"/>
    </row>
    <row r="32" spans="1:12" ht="14.25">
      <c r="A32" s="99"/>
      <c r="B32" s="73">
        <v>3</v>
      </c>
      <c r="C32" s="100">
        <v>51</v>
      </c>
      <c r="D32" s="109" t="s">
        <v>207</v>
      </c>
      <c r="E32" s="68" t="s">
        <v>168</v>
      </c>
      <c r="F32" s="73">
        <v>276</v>
      </c>
      <c r="G32" s="73">
        <v>70</v>
      </c>
      <c r="H32" s="73">
        <f t="shared" si="2"/>
        <v>346</v>
      </c>
      <c r="I32" s="73">
        <v>784</v>
      </c>
      <c r="J32" s="73"/>
      <c r="K32" s="4"/>
      <c r="L32" s="4"/>
    </row>
    <row r="33" spans="1:12" ht="14.25">
      <c r="A33" s="99"/>
      <c r="B33" s="73">
        <v>4</v>
      </c>
      <c r="C33" s="100">
        <v>80</v>
      </c>
      <c r="D33" s="109" t="s">
        <v>160</v>
      </c>
      <c r="E33" s="68" t="s">
        <v>258</v>
      </c>
      <c r="F33" s="73">
        <v>341</v>
      </c>
      <c r="G33" s="73">
        <v>100</v>
      </c>
      <c r="H33" s="73">
        <f t="shared" si="2"/>
        <v>441</v>
      </c>
      <c r="I33" s="73">
        <v>1000</v>
      </c>
      <c r="J33" s="73"/>
      <c r="K33" s="4"/>
      <c r="L33" s="4"/>
    </row>
    <row r="34" spans="1:12" ht="14.25">
      <c r="A34" s="99"/>
      <c r="B34" s="73">
        <v>5</v>
      </c>
      <c r="C34" s="100">
        <v>70</v>
      </c>
      <c r="D34" s="109" t="s">
        <v>145</v>
      </c>
      <c r="E34" s="68" t="s">
        <v>170</v>
      </c>
      <c r="F34" s="73">
        <v>295</v>
      </c>
      <c r="G34" s="73">
        <v>0</v>
      </c>
      <c r="H34" s="73">
        <f t="shared" si="2"/>
        <v>295</v>
      </c>
      <c r="I34" s="73">
        <v>668</v>
      </c>
      <c r="J34" s="73"/>
      <c r="K34" s="4"/>
      <c r="L34" s="4"/>
    </row>
    <row r="35" spans="1:12" ht="14.25">
      <c r="A35" s="99"/>
      <c r="B35" s="73">
        <v>6</v>
      </c>
      <c r="C35" s="100">
        <v>95</v>
      </c>
      <c r="D35" s="109" t="s">
        <v>188</v>
      </c>
      <c r="E35" s="68" t="s">
        <v>167</v>
      </c>
      <c r="F35" s="73">
        <v>321</v>
      </c>
      <c r="G35" s="73">
        <v>0</v>
      </c>
      <c r="H35" s="73">
        <f t="shared" si="2"/>
        <v>321</v>
      </c>
      <c r="I35" s="73">
        <v>727</v>
      </c>
      <c r="J35" s="73"/>
      <c r="K35" s="4"/>
      <c r="L35" s="4"/>
    </row>
    <row r="36" spans="1:11" ht="14.25">
      <c r="A36" s="99"/>
      <c r="B36" s="73">
        <v>7</v>
      </c>
      <c r="C36" s="100">
        <v>100</v>
      </c>
      <c r="D36" s="109" t="s">
        <v>206</v>
      </c>
      <c r="E36" s="68" t="s">
        <v>200</v>
      </c>
      <c r="F36" s="73">
        <v>251</v>
      </c>
      <c r="G36" s="73">
        <v>90</v>
      </c>
      <c r="H36" s="73">
        <f t="shared" si="2"/>
        <v>341</v>
      </c>
      <c r="I36" s="73">
        <v>773</v>
      </c>
      <c r="J36" s="73"/>
      <c r="K36" s="4"/>
    </row>
    <row r="37" spans="1:11" ht="14.25">
      <c r="A37" s="99"/>
      <c r="B37" s="73">
        <v>8</v>
      </c>
      <c r="C37" s="100">
        <v>69</v>
      </c>
      <c r="D37" s="109" t="s">
        <v>61</v>
      </c>
      <c r="E37" s="68" t="s">
        <v>163</v>
      </c>
      <c r="F37" s="73">
        <v>215</v>
      </c>
      <c r="G37" s="73">
        <v>90</v>
      </c>
      <c r="H37" s="73">
        <f t="shared" si="2"/>
        <v>305</v>
      </c>
      <c r="I37" s="73">
        <v>691</v>
      </c>
      <c r="J37" s="73"/>
      <c r="K37" s="4"/>
    </row>
    <row r="38" spans="2:11" ht="14.25">
      <c r="B38" s="73">
        <v>9</v>
      </c>
      <c r="C38" s="100">
        <v>67</v>
      </c>
      <c r="D38" s="109" t="s">
        <v>102</v>
      </c>
      <c r="E38" s="68" t="s">
        <v>197</v>
      </c>
      <c r="F38" s="73">
        <v>0</v>
      </c>
      <c r="G38" s="73">
        <v>0</v>
      </c>
      <c r="H38" s="73">
        <f t="shared" si="2"/>
        <v>0</v>
      </c>
      <c r="I38" s="73">
        <v>0</v>
      </c>
      <c r="J38" s="73" t="s">
        <v>173</v>
      </c>
      <c r="K38" s="4"/>
    </row>
    <row r="39" spans="2:11" ht="14.25">
      <c r="B39" s="4"/>
      <c r="C39" s="4"/>
      <c r="D39" s="86"/>
      <c r="E39" s="4"/>
      <c r="F39" s="4"/>
      <c r="G39" s="4"/>
      <c r="H39" s="4"/>
      <c r="I39" s="4"/>
      <c r="J39" s="4"/>
      <c r="K39" s="4"/>
    </row>
    <row r="40" spans="2:11" ht="14.25">
      <c r="B40" s="4"/>
      <c r="C40" s="4"/>
      <c r="D40" s="86"/>
      <c r="E40" s="4"/>
      <c r="F40" s="4"/>
      <c r="G40" s="4"/>
      <c r="H40" s="4"/>
      <c r="I40" s="4"/>
      <c r="J40" s="4"/>
      <c r="K40" s="4"/>
    </row>
    <row r="41" spans="2:11" ht="14.25">
      <c r="B41" s="4"/>
      <c r="C41" s="4"/>
      <c r="D41" s="86"/>
      <c r="E41" s="4"/>
      <c r="F41" s="4"/>
      <c r="G41" s="4"/>
      <c r="H41" s="4"/>
      <c r="I41" s="4"/>
      <c r="J41" s="4"/>
      <c r="K41" s="4"/>
    </row>
    <row r="42" spans="2:11" ht="14.25">
      <c r="B42" s="4"/>
      <c r="C42" s="4"/>
      <c r="D42" s="86"/>
      <c r="E42" s="4"/>
      <c r="F42" s="4"/>
      <c r="G42" s="4"/>
      <c r="H42" s="4"/>
      <c r="I42" s="4"/>
      <c r="J42" s="4"/>
      <c r="K42" s="4"/>
    </row>
    <row r="43" spans="2:11" ht="14.25">
      <c r="B43" s="4"/>
      <c r="C43" s="4"/>
      <c r="D43" s="86"/>
      <c r="E43" s="4"/>
      <c r="F43" s="4"/>
      <c r="G43" s="4"/>
      <c r="H43" s="4"/>
      <c r="I43" s="4"/>
      <c r="J43" s="4"/>
      <c r="K43" s="4"/>
    </row>
    <row r="44" spans="2:11" ht="14.25">
      <c r="B44" s="4"/>
      <c r="C44" s="4"/>
      <c r="D44" s="86"/>
      <c r="E44" s="4"/>
      <c r="F44" s="4"/>
      <c r="G44" s="4"/>
      <c r="H44" s="4"/>
      <c r="I44" s="4"/>
      <c r="J44" s="4"/>
      <c r="K44" s="4"/>
    </row>
    <row r="45" spans="2:11" ht="14.25">
      <c r="B45" s="4"/>
      <c r="C45" s="4"/>
      <c r="D45" s="86"/>
      <c r="E45" s="4"/>
      <c r="F45" s="4"/>
      <c r="G45" s="4"/>
      <c r="H45" s="4"/>
      <c r="I45" s="4"/>
      <c r="J45" s="4"/>
      <c r="K45" s="4"/>
    </row>
    <row r="46" spans="2:11" ht="14.25">
      <c r="B46" s="4"/>
      <c r="C46" s="4"/>
      <c r="D46" s="86"/>
      <c r="E46" s="4"/>
      <c r="F46" s="4"/>
      <c r="G46" s="4"/>
      <c r="H46" s="4"/>
      <c r="I46" s="4"/>
      <c r="J46" s="4"/>
      <c r="K46" s="4"/>
    </row>
    <row r="47" spans="2:11" ht="14.25">
      <c r="B47" s="4"/>
      <c r="C47" s="4"/>
      <c r="D47" s="86"/>
      <c r="E47" s="4"/>
      <c r="F47" s="4"/>
      <c r="G47" s="4"/>
      <c r="H47" s="4"/>
      <c r="I47" s="4"/>
      <c r="J47" s="4"/>
      <c r="K47" s="4"/>
    </row>
    <row r="48" spans="2:11" ht="14.25">
      <c r="B48" s="4"/>
      <c r="C48" s="4"/>
      <c r="D48" s="86"/>
      <c r="E48" s="4"/>
      <c r="F48" s="4"/>
      <c r="G48" s="4"/>
      <c r="H48" s="4"/>
      <c r="I48" s="4"/>
      <c r="J48" s="4"/>
      <c r="K48" s="4"/>
    </row>
    <row r="49" spans="2:11" ht="14.25">
      <c r="B49" s="4"/>
      <c r="C49" s="4"/>
      <c r="D49" s="86"/>
      <c r="E49" s="4"/>
      <c r="F49" s="4"/>
      <c r="G49" s="4"/>
      <c r="H49" s="4"/>
      <c r="I49" s="4"/>
      <c r="J49" s="4"/>
      <c r="K49" s="4"/>
    </row>
    <row r="50" spans="2:11" ht="14.25">
      <c r="B50" s="4"/>
      <c r="C50" s="4"/>
      <c r="D50" s="86"/>
      <c r="E50" s="4"/>
      <c r="F50" s="4"/>
      <c r="G50" s="4"/>
      <c r="H50" s="4"/>
      <c r="I50" s="4"/>
      <c r="J50" s="4"/>
      <c r="K50" s="4"/>
    </row>
    <row r="51" spans="2:11" ht="14.25">
      <c r="B51" s="4"/>
      <c r="C51" s="4"/>
      <c r="D51" s="86"/>
      <c r="E51" s="4"/>
      <c r="F51" s="4"/>
      <c r="G51" s="4"/>
      <c r="H51" s="4"/>
      <c r="I51" s="4"/>
      <c r="J51" s="4"/>
      <c r="K51" s="4"/>
    </row>
    <row r="52" spans="2:11" ht="14.25">
      <c r="B52" s="4"/>
      <c r="C52" s="4"/>
      <c r="D52" s="86"/>
      <c r="E52" s="4"/>
      <c r="F52" s="4"/>
      <c r="G52" s="4"/>
      <c r="H52" s="4"/>
      <c r="I52" s="4"/>
      <c r="J52" s="4"/>
      <c r="K52" s="4"/>
    </row>
    <row r="53" spans="2:11" ht="14.25">
      <c r="B53" s="4"/>
      <c r="C53" s="4"/>
      <c r="D53" s="86"/>
      <c r="E53" s="4"/>
      <c r="F53" s="4"/>
      <c r="G53" s="4"/>
      <c r="H53" s="4"/>
      <c r="I53" s="4"/>
      <c r="J53" s="4"/>
      <c r="K53" s="4"/>
    </row>
    <row r="54" spans="2:11" ht="14.25">
      <c r="B54" s="4"/>
      <c r="C54" s="4"/>
      <c r="D54" s="86"/>
      <c r="E54" s="4"/>
      <c r="F54" s="4"/>
      <c r="G54" s="4"/>
      <c r="H54" s="4"/>
      <c r="I54" s="4"/>
      <c r="J54" s="4"/>
      <c r="K54" s="4"/>
    </row>
  </sheetData>
  <sheetProtection/>
  <printOptions/>
  <pageMargins left="0.15748031496062992" right="0.1968503937007874" top="0.15748031496062992" bottom="0.15748031496062992" header="0.15748031496062992" footer="0.15748031496062992"/>
  <pageSetup fitToHeight="1" fitToWidth="1"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40"/>
  <sheetViews>
    <sheetView zoomScalePageLayoutView="0" workbookViewId="0" topLeftCell="A1">
      <selection activeCell="M31" sqref="M31"/>
    </sheetView>
  </sheetViews>
  <sheetFormatPr defaultColWidth="9.140625" defaultRowHeight="15"/>
  <cols>
    <col min="1" max="1" width="4.140625" style="0" customWidth="1"/>
    <col min="2" max="2" width="5.140625" style="0" customWidth="1"/>
    <col min="3" max="3" width="5.7109375" style="0" customWidth="1"/>
    <col min="4" max="4" width="22.00390625" style="0" customWidth="1"/>
    <col min="5" max="5" width="11.140625" style="0" customWidth="1"/>
    <col min="8" max="8" width="7.421875" style="0" customWidth="1"/>
    <col min="10" max="10" width="14.8515625" style="0" customWidth="1"/>
    <col min="12" max="12" width="9.140625" style="4" customWidth="1"/>
  </cols>
  <sheetData>
    <row r="2" spans="1:12" ht="14.25">
      <c r="A2" s="56"/>
      <c r="B2" s="49"/>
      <c r="C2" s="49"/>
      <c r="D2" s="49"/>
      <c r="E2" s="49"/>
      <c r="F2" s="49" t="s">
        <v>250</v>
      </c>
      <c r="G2" s="49"/>
      <c r="H2" s="49"/>
      <c r="I2" s="183"/>
      <c r="J2" s="183"/>
      <c r="K2" s="183"/>
      <c r="L2" s="183"/>
    </row>
    <row r="3" spans="1:12" ht="14.25">
      <c r="A3" s="56"/>
      <c r="B3" s="49"/>
      <c r="C3" s="49"/>
      <c r="D3" s="49"/>
      <c r="E3" s="49"/>
      <c r="F3" s="49"/>
      <c r="G3" s="49"/>
      <c r="H3" s="49" t="s">
        <v>251</v>
      </c>
      <c r="I3" s="117"/>
      <c r="J3" s="117"/>
      <c r="K3" s="117"/>
      <c r="L3" s="117"/>
    </row>
    <row r="4" spans="1:10" ht="21">
      <c r="A4" s="56"/>
      <c r="B4" s="49"/>
      <c r="C4" s="49"/>
      <c r="D4" s="49"/>
      <c r="E4" s="49"/>
      <c r="F4" s="50" t="s">
        <v>52</v>
      </c>
      <c r="G4" s="49"/>
      <c r="H4" s="49"/>
      <c r="I4" s="49"/>
      <c r="J4" s="49"/>
    </row>
    <row r="5" spans="1:11" ht="18">
      <c r="A5" s="56"/>
      <c r="B5" s="49"/>
      <c r="C5" s="51" t="s">
        <v>40</v>
      </c>
      <c r="D5" s="49"/>
      <c r="E5" s="49"/>
      <c r="F5" s="49"/>
      <c r="G5" s="49"/>
      <c r="H5" s="142" t="s">
        <v>58</v>
      </c>
      <c r="I5" s="49"/>
      <c r="J5" s="49"/>
      <c r="K5" s="4"/>
    </row>
    <row r="6" spans="1:11" ht="14.25">
      <c r="A6" s="56"/>
      <c r="B6" s="105" t="s">
        <v>41</v>
      </c>
      <c r="C6" s="105" t="s">
        <v>42</v>
      </c>
      <c r="D6" s="105" t="s">
        <v>43</v>
      </c>
      <c r="E6" s="105" t="s">
        <v>44</v>
      </c>
      <c r="F6" s="105" t="s">
        <v>45</v>
      </c>
      <c r="G6" s="105" t="s">
        <v>47</v>
      </c>
      <c r="H6" s="105" t="s">
        <v>46</v>
      </c>
      <c r="I6" s="105" t="s">
        <v>48</v>
      </c>
      <c r="J6" s="105" t="s">
        <v>49</v>
      </c>
      <c r="K6" s="4"/>
    </row>
    <row r="7" spans="1:12" ht="14.25">
      <c r="A7" s="56"/>
      <c r="B7" s="105">
        <v>1</v>
      </c>
      <c r="C7" s="100">
        <v>98</v>
      </c>
      <c r="D7" s="109" t="s">
        <v>106</v>
      </c>
      <c r="E7" s="80" t="s">
        <v>198</v>
      </c>
      <c r="F7" s="105">
        <v>218</v>
      </c>
      <c r="G7" s="105">
        <v>100</v>
      </c>
      <c r="H7" s="105">
        <f>F7+G7</f>
        <v>318</v>
      </c>
      <c r="I7" s="105">
        <v>795</v>
      </c>
      <c r="J7" s="31"/>
      <c r="L7"/>
    </row>
    <row r="8" spans="1:12" ht="14.25">
      <c r="A8" s="56"/>
      <c r="B8" s="105">
        <v>2</v>
      </c>
      <c r="C8" s="100">
        <v>51</v>
      </c>
      <c r="D8" s="109" t="s">
        <v>207</v>
      </c>
      <c r="E8" s="80" t="s">
        <v>168</v>
      </c>
      <c r="F8" s="105">
        <v>0</v>
      </c>
      <c r="G8" s="105">
        <v>0</v>
      </c>
      <c r="H8" s="105">
        <f aca="true" t="shared" si="0" ref="H8:H15">F8+G8</f>
        <v>0</v>
      </c>
      <c r="I8" s="105">
        <v>0</v>
      </c>
      <c r="J8" s="31" t="s">
        <v>174</v>
      </c>
      <c r="L8"/>
    </row>
    <row r="9" spans="1:11" ht="14.25">
      <c r="A9" s="56"/>
      <c r="B9" s="105">
        <v>3</v>
      </c>
      <c r="C9" s="100">
        <v>70</v>
      </c>
      <c r="D9" s="109" t="s">
        <v>145</v>
      </c>
      <c r="E9" s="80" t="s">
        <v>170</v>
      </c>
      <c r="F9" s="105">
        <v>210</v>
      </c>
      <c r="G9" s="105">
        <v>10</v>
      </c>
      <c r="H9" s="105">
        <f t="shared" si="0"/>
        <v>220</v>
      </c>
      <c r="I9" s="106">
        <v>550</v>
      </c>
      <c r="J9" s="106"/>
      <c r="K9" s="4"/>
    </row>
    <row r="10" spans="1:11" ht="14.25">
      <c r="A10" s="56"/>
      <c r="B10" s="105">
        <v>4</v>
      </c>
      <c r="C10" s="100">
        <v>79</v>
      </c>
      <c r="D10" s="109" t="s">
        <v>75</v>
      </c>
      <c r="E10" s="80" t="s">
        <v>172</v>
      </c>
      <c r="F10" s="105">
        <v>232</v>
      </c>
      <c r="G10" s="105">
        <v>0</v>
      </c>
      <c r="H10" s="105">
        <f t="shared" si="0"/>
        <v>232</v>
      </c>
      <c r="I10" s="105">
        <v>580</v>
      </c>
      <c r="J10" s="105"/>
      <c r="K10" s="4"/>
    </row>
    <row r="11" spans="1:11" ht="14.25">
      <c r="A11" s="56"/>
      <c r="B11" s="105">
        <v>5</v>
      </c>
      <c r="C11" s="100">
        <v>95</v>
      </c>
      <c r="D11" s="109" t="s">
        <v>188</v>
      </c>
      <c r="E11" s="80" t="s">
        <v>167</v>
      </c>
      <c r="F11" s="105">
        <v>351</v>
      </c>
      <c r="G11" s="106">
        <v>0</v>
      </c>
      <c r="H11" s="105">
        <f t="shared" si="0"/>
        <v>351</v>
      </c>
      <c r="I11" s="105">
        <v>877</v>
      </c>
      <c r="J11" s="105"/>
      <c r="K11" s="4"/>
    </row>
    <row r="12" spans="1:11" ht="14.25">
      <c r="A12" s="56"/>
      <c r="B12" s="105">
        <v>6</v>
      </c>
      <c r="C12" s="100">
        <v>90</v>
      </c>
      <c r="D12" s="109" t="s">
        <v>74</v>
      </c>
      <c r="E12" s="80" t="s">
        <v>89</v>
      </c>
      <c r="F12" s="105">
        <v>254</v>
      </c>
      <c r="G12" s="106">
        <v>70</v>
      </c>
      <c r="H12" s="105">
        <f t="shared" si="0"/>
        <v>324</v>
      </c>
      <c r="I12" s="105">
        <v>810</v>
      </c>
      <c r="J12" s="105"/>
      <c r="K12" s="4"/>
    </row>
    <row r="13" spans="1:11" ht="14.25">
      <c r="A13" s="56"/>
      <c r="B13" s="105">
        <v>7</v>
      </c>
      <c r="C13" s="100">
        <v>84</v>
      </c>
      <c r="D13" s="109" t="s">
        <v>104</v>
      </c>
      <c r="E13" s="80" t="s">
        <v>195</v>
      </c>
      <c r="F13" s="105">
        <v>224</v>
      </c>
      <c r="G13" s="106">
        <v>100</v>
      </c>
      <c r="H13" s="105">
        <f t="shared" si="0"/>
        <v>324</v>
      </c>
      <c r="I13" s="105">
        <v>810</v>
      </c>
      <c r="J13" s="105"/>
      <c r="K13" s="4"/>
    </row>
    <row r="14" spans="1:11" ht="14.25">
      <c r="A14" s="56"/>
      <c r="B14" s="105">
        <v>8</v>
      </c>
      <c r="C14" s="100">
        <v>61</v>
      </c>
      <c r="D14" s="109" t="s">
        <v>69</v>
      </c>
      <c r="E14" s="80" t="s">
        <v>171</v>
      </c>
      <c r="F14" s="105">
        <v>195</v>
      </c>
      <c r="G14" s="106">
        <v>0</v>
      </c>
      <c r="H14" s="105">
        <f t="shared" si="0"/>
        <v>195</v>
      </c>
      <c r="I14" s="105">
        <v>487</v>
      </c>
      <c r="J14" s="105"/>
      <c r="K14" s="4"/>
    </row>
    <row r="15" spans="1:11" ht="14.25">
      <c r="A15" s="56"/>
      <c r="B15" s="105">
        <v>9</v>
      </c>
      <c r="C15" s="100">
        <v>81</v>
      </c>
      <c r="D15" s="109" t="s">
        <v>125</v>
      </c>
      <c r="E15" s="80" t="s">
        <v>155</v>
      </c>
      <c r="F15" s="105">
        <v>330</v>
      </c>
      <c r="G15" s="105">
        <v>70</v>
      </c>
      <c r="H15" s="105">
        <f t="shared" si="0"/>
        <v>400</v>
      </c>
      <c r="I15" s="105">
        <v>1000</v>
      </c>
      <c r="J15" s="105"/>
      <c r="K15" s="4"/>
    </row>
    <row r="16" spans="1:11" ht="14.25">
      <c r="A16" s="56"/>
      <c r="B16" s="52"/>
      <c r="C16" s="49"/>
      <c r="D16" s="49"/>
      <c r="E16" s="49"/>
      <c r="F16" s="49"/>
      <c r="G16" s="49"/>
      <c r="H16" s="49"/>
      <c r="I16" s="49"/>
      <c r="J16" s="49"/>
      <c r="K16" s="4"/>
    </row>
    <row r="17" spans="1:11" ht="18">
      <c r="A17" s="56"/>
      <c r="B17" s="52"/>
      <c r="C17" s="51" t="s">
        <v>50</v>
      </c>
      <c r="D17" s="49"/>
      <c r="E17" s="49"/>
      <c r="F17" s="49"/>
      <c r="G17" s="49"/>
      <c r="H17" s="49"/>
      <c r="I17" s="49"/>
      <c r="J17" s="49"/>
      <c r="K17" s="4"/>
    </row>
    <row r="18" spans="1:11" ht="14.25">
      <c r="A18" s="56"/>
      <c r="B18" s="58" t="s">
        <v>41</v>
      </c>
      <c r="C18" s="58" t="s">
        <v>42</v>
      </c>
      <c r="D18" s="58" t="s">
        <v>43</v>
      </c>
      <c r="E18" s="58" t="s">
        <v>44</v>
      </c>
      <c r="F18" s="58" t="s">
        <v>45</v>
      </c>
      <c r="G18" s="58" t="s">
        <v>47</v>
      </c>
      <c r="H18" s="58" t="s">
        <v>46</v>
      </c>
      <c r="I18" s="58" t="s">
        <v>48</v>
      </c>
      <c r="J18" s="58" t="s">
        <v>49</v>
      </c>
      <c r="K18" s="4"/>
    </row>
    <row r="19" spans="1:11" ht="14.25">
      <c r="A19" s="56"/>
      <c r="B19" s="58">
        <v>1</v>
      </c>
      <c r="C19" s="100">
        <v>100</v>
      </c>
      <c r="D19" s="109" t="s">
        <v>206</v>
      </c>
      <c r="E19" s="80" t="s">
        <v>200</v>
      </c>
      <c r="F19" s="73">
        <v>356</v>
      </c>
      <c r="G19" s="73">
        <v>100</v>
      </c>
      <c r="H19" s="73">
        <f>F19+G19</f>
        <v>456</v>
      </c>
      <c r="I19" s="73">
        <v>1000</v>
      </c>
      <c r="J19" s="57"/>
      <c r="K19" s="4"/>
    </row>
    <row r="20" spans="1:11" ht="14.25">
      <c r="A20" s="56"/>
      <c r="B20" s="58">
        <v>2</v>
      </c>
      <c r="C20" s="100">
        <v>65</v>
      </c>
      <c r="D20" s="109" t="s">
        <v>159</v>
      </c>
      <c r="E20" s="80" t="s">
        <v>259</v>
      </c>
      <c r="F20" s="73">
        <v>0</v>
      </c>
      <c r="G20" s="73">
        <v>0</v>
      </c>
      <c r="H20" s="73">
        <f aca="true" t="shared" si="1" ref="H20:H26">F20+G20</f>
        <v>0</v>
      </c>
      <c r="I20" s="73">
        <v>0</v>
      </c>
      <c r="J20" s="73" t="s">
        <v>173</v>
      </c>
      <c r="K20" s="4"/>
    </row>
    <row r="21" spans="1:11" ht="14.25">
      <c r="A21" s="56"/>
      <c r="B21" s="58">
        <v>3</v>
      </c>
      <c r="C21" s="100">
        <v>99</v>
      </c>
      <c r="D21" s="109" t="s">
        <v>177</v>
      </c>
      <c r="E21" s="80" t="s">
        <v>257</v>
      </c>
      <c r="F21" s="73">
        <v>341</v>
      </c>
      <c r="G21" s="73">
        <v>0</v>
      </c>
      <c r="H21" s="73">
        <f t="shared" si="1"/>
        <v>341</v>
      </c>
      <c r="I21" s="73">
        <v>747</v>
      </c>
      <c r="J21" s="57"/>
      <c r="K21" s="4"/>
    </row>
    <row r="22" spans="1:11" ht="14.25">
      <c r="A22" s="56"/>
      <c r="B22" s="58">
        <v>4</v>
      </c>
      <c r="C22" s="100">
        <v>54</v>
      </c>
      <c r="D22" s="109" t="s">
        <v>100</v>
      </c>
      <c r="E22" s="80" t="s">
        <v>169</v>
      </c>
      <c r="F22" s="73">
        <v>297</v>
      </c>
      <c r="G22" s="73">
        <v>0</v>
      </c>
      <c r="H22" s="73">
        <f t="shared" si="1"/>
        <v>297</v>
      </c>
      <c r="I22" s="73">
        <v>651</v>
      </c>
      <c r="J22" s="57"/>
      <c r="K22" s="4"/>
    </row>
    <row r="23" spans="1:11" ht="14.25">
      <c r="A23" s="56"/>
      <c r="B23" s="58">
        <v>5</v>
      </c>
      <c r="C23" s="100">
        <v>96</v>
      </c>
      <c r="D23" s="109" t="s">
        <v>146</v>
      </c>
      <c r="E23" s="80" t="s">
        <v>166</v>
      </c>
      <c r="F23" s="73">
        <v>196</v>
      </c>
      <c r="G23" s="73">
        <v>80</v>
      </c>
      <c r="H23" s="73">
        <f t="shared" si="1"/>
        <v>276</v>
      </c>
      <c r="I23" s="73">
        <v>605</v>
      </c>
      <c r="J23" s="57"/>
      <c r="K23" s="4"/>
    </row>
    <row r="24" spans="1:11" ht="14.25">
      <c r="A24" s="56"/>
      <c r="B24" s="58">
        <v>6</v>
      </c>
      <c r="C24" s="100">
        <v>74</v>
      </c>
      <c r="D24" s="109" t="s">
        <v>115</v>
      </c>
      <c r="E24" s="80" t="s">
        <v>165</v>
      </c>
      <c r="F24" s="73">
        <v>207</v>
      </c>
      <c r="G24" s="73">
        <v>0</v>
      </c>
      <c r="H24" s="73">
        <f t="shared" si="1"/>
        <v>207</v>
      </c>
      <c r="I24" s="73">
        <v>453</v>
      </c>
      <c r="J24" s="57"/>
      <c r="K24" s="4"/>
    </row>
    <row r="25" spans="1:11" ht="14.25">
      <c r="A25" s="56"/>
      <c r="B25" s="58">
        <v>7</v>
      </c>
      <c r="C25" s="100">
        <v>69</v>
      </c>
      <c r="D25" s="109" t="s">
        <v>61</v>
      </c>
      <c r="E25" s="80" t="s">
        <v>163</v>
      </c>
      <c r="F25" s="73">
        <v>355</v>
      </c>
      <c r="G25" s="73">
        <v>0</v>
      </c>
      <c r="H25" s="73">
        <f t="shared" si="1"/>
        <v>355</v>
      </c>
      <c r="I25" s="73">
        <v>778</v>
      </c>
      <c r="J25" s="57"/>
      <c r="K25" s="4"/>
    </row>
    <row r="26" spans="1:11" ht="14.25">
      <c r="A26" s="56"/>
      <c r="B26" s="58">
        <v>8</v>
      </c>
      <c r="C26" s="100">
        <v>77</v>
      </c>
      <c r="D26" s="109" t="s">
        <v>121</v>
      </c>
      <c r="E26" s="80" t="s">
        <v>161</v>
      </c>
      <c r="F26" s="73">
        <v>238</v>
      </c>
      <c r="G26" s="73">
        <v>0</v>
      </c>
      <c r="H26" s="73">
        <f t="shared" si="1"/>
        <v>238</v>
      </c>
      <c r="I26" s="73">
        <v>521</v>
      </c>
      <c r="J26" s="57"/>
      <c r="K26" s="4"/>
    </row>
    <row r="27" spans="1:14" ht="14.25">
      <c r="A27" s="56"/>
      <c r="B27" s="52"/>
      <c r="C27" s="49"/>
      <c r="D27" s="49"/>
      <c r="E27" s="49"/>
      <c r="F27" s="49"/>
      <c r="G27" s="49"/>
      <c r="H27" s="49"/>
      <c r="I27" s="49"/>
      <c r="J27" s="49"/>
      <c r="K27" s="4"/>
      <c r="N27" s="4"/>
    </row>
    <row r="28" spans="1:14" ht="14.25">
      <c r="A28" s="56"/>
      <c r="B28" s="52"/>
      <c r="C28" s="49"/>
      <c r="D28" s="49"/>
      <c r="E28" s="49"/>
      <c r="F28" s="49"/>
      <c r="G28" s="49"/>
      <c r="H28" s="49"/>
      <c r="I28" s="49"/>
      <c r="J28" s="49"/>
      <c r="K28" s="4"/>
      <c r="N28" s="4"/>
    </row>
    <row r="29" spans="1:14" ht="18">
      <c r="A29" s="56"/>
      <c r="B29" s="52"/>
      <c r="C29" s="51" t="s">
        <v>154</v>
      </c>
      <c r="D29" s="49"/>
      <c r="E29" s="49"/>
      <c r="F29" s="49"/>
      <c r="G29" s="49"/>
      <c r="H29" s="49"/>
      <c r="I29" s="49"/>
      <c r="J29" s="49"/>
      <c r="K29" s="4"/>
      <c r="N29" s="4"/>
    </row>
    <row r="30" spans="1:14" ht="14.25">
      <c r="A30" s="56"/>
      <c r="B30" s="58" t="s">
        <v>41</v>
      </c>
      <c r="C30" s="58" t="s">
        <v>42</v>
      </c>
      <c r="D30" s="58" t="s">
        <v>43</v>
      </c>
      <c r="E30" s="58" t="s">
        <v>44</v>
      </c>
      <c r="F30" s="58" t="s">
        <v>45</v>
      </c>
      <c r="G30" s="58" t="s">
        <v>47</v>
      </c>
      <c r="H30" s="58" t="s">
        <v>46</v>
      </c>
      <c r="I30" s="58" t="s">
        <v>48</v>
      </c>
      <c r="J30" s="58" t="s">
        <v>49</v>
      </c>
      <c r="K30" s="4"/>
      <c r="N30" s="4"/>
    </row>
    <row r="31" spans="1:14" ht="14.25">
      <c r="A31" s="56"/>
      <c r="B31" s="58">
        <v>1</v>
      </c>
      <c r="C31" s="100">
        <v>80</v>
      </c>
      <c r="D31" s="109" t="s">
        <v>160</v>
      </c>
      <c r="E31" s="80" t="s">
        <v>258</v>
      </c>
      <c r="F31" s="73">
        <v>255</v>
      </c>
      <c r="G31" s="73">
        <v>30</v>
      </c>
      <c r="H31" s="73">
        <f>F31+G31</f>
        <v>285</v>
      </c>
      <c r="I31" s="73">
        <v>622</v>
      </c>
      <c r="J31" s="57"/>
      <c r="K31" s="4"/>
      <c r="N31" s="4"/>
    </row>
    <row r="32" spans="1:11" ht="14.25">
      <c r="A32" s="56"/>
      <c r="B32" s="58">
        <v>2</v>
      </c>
      <c r="C32" s="100">
        <v>83</v>
      </c>
      <c r="D32" s="109" t="s">
        <v>144</v>
      </c>
      <c r="E32" s="80" t="s">
        <v>196</v>
      </c>
      <c r="F32" s="73">
        <v>0</v>
      </c>
      <c r="G32" s="73">
        <v>0</v>
      </c>
      <c r="H32" s="73">
        <f aca="true" t="shared" si="2" ref="H32:H38">F32+G32</f>
        <v>0</v>
      </c>
      <c r="I32" s="73">
        <v>0</v>
      </c>
      <c r="J32" s="73" t="s">
        <v>173</v>
      </c>
      <c r="K32" s="4"/>
    </row>
    <row r="33" spans="1:11" ht="14.25">
      <c r="A33" s="56"/>
      <c r="B33" s="58">
        <v>3</v>
      </c>
      <c r="C33" s="100">
        <v>93</v>
      </c>
      <c r="D33" s="109" t="s">
        <v>209</v>
      </c>
      <c r="E33" s="80" t="s">
        <v>164</v>
      </c>
      <c r="F33" s="73">
        <v>353</v>
      </c>
      <c r="G33" s="73">
        <v>50</v>
      </c>
      <c r="H33" s="73">
        <f t="shared" si="2"/>
        <v>403</v>
      </c>
      <c r="I33" s="73">
        <v>879</v>
      </c>
      <c r="J33" s="57"/>
      <c r="K33" s="4"/>
    </row>
    <row r="34" spans="1:11" ht="14.25">
      <c r="A34" s="56"/>
      <c r="B34" s="58">
        <v>4</v>
      </c>
      <c r="C34" s="100">
        <v>97</v>
      </c>
      <c r="D34" s="109" t="s">
        <v>101</v>
      </c>
      <c r="E34" s="80" t="s">
        <v>199</v>
      </c>
      <c r="F34" s="73">
        <v>358</v>
      </c>
      <c r="G34" s="73">
        <v>100</v>
      </c>
      <c r="H34" s="73">
        <f t="shared" si="2"/>
        <v>458</v>
      </c>
      <c r="I34" s="73">
        <v>1000</v>
      </c>
      <c r="J34" s="57"/>
      <c r="K34" s="4"/>
    </row>
    <row r="35" spans="1:11" ht="14.25">
      <c r="A35" s="56"/>
      <c r="B35" s="58">
        <v>5</v>
      </c>
      <c r="C35" s="100">
        <v>67</v>
      </c>
      <c r="D35" s="109" t="s">
        <v>102</v>
      </c>
      <c r="E35" s="80" t="s">
        <v>197</v>
      </c>
      <c r="F35" s="73">
        <v>248</v>
      </c>
      <c r="G35" s="73">
        <v>30</v>
      </c>
      <c r="H35" s="73">
        <f t="shared" si="2"/>
        <v>278</v>
      </c>
      <c r="I35" s="73">
        <v>606</v>
      </c>
      <c r="J35" s="57"/>
      <c r="K35" s="4"/>
    </row>
    <row r="36" spans="1:11" ht="14.25">
      <c r="A36" s="56"/>
      <c r="B36" s="58">
        <v>6</v>
      </c>
      <c r="C36" s="100">
        <v>87</v>
      </c>
      <c r="D36" s="109" t="s">
        <v>99</v>
      </c>
      <c r="E36" s="80" t="s">
        <v>156</v>
      </c>
      <c r="F36" s="73">
        <v>356</v>
      </c>
      <c r="G36" s="73">
        <v>90</v>
      </c>
      <c r="H36" s="73">
        <f t="shared" si="2"/>
        <v>446</v>
      </c>
      <c r="I36" s="73">
        <v>973</v>
      </c>
      <c r="J36" s="57"/>
      <c r="K36" s="4"/>
    </row>
    <row r="37" spans="1:11" ht="14.25">
      <c r="A37" s="56"/>
      <c r="B37" s="58">
        <v>7</v>
      </c>
      <c r="C37" s="100">
        <v>88</v>
      </c>
      <c r="D37" s="109" t="s">
        <v>210</v>
      </c>
      <c r="E37" s="80" t="s">
        <v>162</v>
      </c>
      <c r="F37" s="73">
        <v>346</v>
      </c>
      <c r="G37" s="73">
        <v>0</v>
      </c>
      <c r="H37" s="73">
        <f t="shared" si="2"/>
        <v>346</v>
      </c>
      <c r="I37" s="73">
        <v>755</v>
      </c>
      <c r="J37" s="57"/>
      <c r="K37" s="4"/>
    </row>
    <row r="38" spans="1:11" ht="14.25">
      <c r="A38" s="56"/>
      <c r="B38" s="58">
        <v>8</v>
      </c>
      <c r="C38" s="100">
        <v>63</v>
      </c>
      <c r="D38" s="109" t="s">
        <v>70</v>
      </c>
      <c r="E38" s="80" t="s">
        <v>253</v>
      </c>
      <c r="F38" s="73">
        <v>261</v>
      </c>
      <c r="G38" s="73">
        <v>0</v>
      </c>
      <c r="H38" s="73">
        <f t="shared" si="2"/>
        <v>261</v>
      </c>
      <c r="I38" s="73">
        <v>569</v>
      </c>
      <c r="J38" s="57"/>
      <c r="K38" s="4"/>
    </row>
    <row r="39" spans="1:11" ht="18">
      <c r="A39" s="56"/>
      <c r="B39" s="49"/>
      <c r="C39" s="51"/>
      <c r="D39" s="49"/>
      <c r="E39" s="49"/>
      <c r="F39" s="49"/>
      <c r="G39" s="49"/>
      <c r="H39" s="49"/>
      <c r="I39" s="49"/>
      <c r="J39" s="49"/>
      <c r="K39" s="4"/>
    </row>
    <row r="40" spans="1:11" ht="14.25">
      <c r="A40" s="56"/>
      <c r="B40" s="49"/>
      <c r="C40" s="53"/>
      <c r="D40" s="54"/>
      <c r="E40" s="49"/>
      <c r="F40" s="49"/>
      <c r="G40" s="49"/>
      <c r="H40" s="49"/>
      <c r="I40" s="49"/>
      <c r="J40" s="49"/>
      <c r="K40" s="4"/>
    </row>
  </sheetData>
  <sheetProtection/>
  <mergeCells count="1">
    <mergeCell ref="I2:L2"/>
  </mergeCells>
  <printOptions/>
  <pageMargins left="0.15748031496062992" right="0.1968503937007874" top="0.15748031496062992" bottom="0.15748031496062992" header="0.15748031496062992" footer="0.15748031496062992"/>
  <pageSetup fitToHeight="1" fitToWidth="1" horizontalDpi="600" verticalDpi="600" orientation="portrait" paperSize="9" scale="8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B1">
      <selection activeCell="J21" sqref="J21"/>
    </sheetView>
  </sheetViews>
  <sheetFormatPr defaultColWidth="9.140625" defaultRowHeight="15"/>
  <cols>
    <col min="1" max="1" width="4.140625" style="0" customWidth="1"/>
    <col min="2" max="2" width="5.140625" style="0" customWidth="1"/>
    <col min="3" max="3" width="5.7109375" style="0" customWidth="1"/>
    <col min="4" max="4" width="22.00390625" style="0" customWidth="1"/>
    <col min="5" max="5" width="10.28125" style="0" customWidth="1"/>
    <col min="8" max="8" width="7.421875" style="0" customWidth="1"/>
    <col min="10" max="10" width="14.8515625" style="0" customWidth="1"/>
  </cols>
  <sheetData>
    <row r="1" spans="1:10" s="4" customFormat="1" ht="14.25">
      <c r="A1" s="56"/>
      <c r="B1" s="52"/>
      <c r="C1" s="49"/>
      <c r="D1" s="49"/>
      <c r="E1" s="49"/>
      <c r="F1" s="49"/>
      <c r="G1" s="49"/>
      <c r="H1" s="49"/>
      <c r="I1" s="183"/>
      <c r="J1" s="183"/>
    </row>
    <row r="2" spans="1:10" s="4" customFormat="1" ht="14.25">
      <c r="A2" s="56"/>
      <c r="B2" s="52"/>
      <c r="C2" s="49"/>
      <c r="D2" s="49"/>
      <c r="E2" s="49"/>
      <c r="F2" s="49"/>
      <c r="G2" s="49"/>
      <c r="H2" s="49"/>
      <c r="I2" s="183"/>
      <c r="J2" s="183"/>
    </row>
    <row r="3" spans="1:10" s="4" customFormat="1" ht="14.25">
      <c r="A3" s="56"/>
      <c r="B3" s="52"/>
      <c r="C3" s="49"/>
      <c r="D3" s="49"/>
      <c r="E3" s="49"/>
      <c r="F3" s="49"/>
      <c r="G3" s="49"/>
      <c r="H3" s="49" t="s">
        <v>250</v>
      </c>
      <c r="I3" s="117"/>
      <c r="J3"/>
    </row>
    <row r="4" spans="1:10" s="4" customFormat="1" ht="21">
      <c r="A4" s="56"/>
      <c r="B4" s="52"/>
      <c r="C4" s="49"/>
      <c r="D4" s="49"/>
      <c r="E4" s="49"/>
      <c r="F4" s="50" t="s">
        <v>53</v>
      </c>
      <c r="G4" s="49"/>
      <c r="H4" s="49" t="s">
        <v>251</v>
      </c>
      <c r="I4" s="117"/>
      <c r="J4" s="117"/>
    </row>
    <row r="5" spans="1:10" s="4" customFormat="1" ht="18">
      <c r="A5" s="56"/>
      <c r="B5" s="52"/>
      <c r="C5" s="51"/>
      <c r="D5" s="49"/>
      <c r="E5" s="49"/>
      <c r="F5" s="49"/>
      <c r="G5" s="49"/>
      <c r="H5" s="49"/>
      <c r="I5" s="49"/>
      <c r="J5" s="49"/>
    </row>
    <row r="6" spans="1:10" s="48" customFormat="1" ht="14.25">
      <c r="A6" s="122"/>
      <c r="B6" s="58" t="s">
        <v>41</v>
      </c>
      <c r="C6" s="58" t="s">
        <v>42</v>
      </c>
      <c r="D6" s="58" t="s">
        <v>43</v>
      </c>
      <c r="E6" s="58" t="s">
        <v>44</v>
      </c>
      <c r="F6" s="58" t="s">
        <v>45</v>
      </c>
      <c r="G6" s="58" t="s">
        <v>47</v>
      </c>
      <c r="H6" s="58" t="s">
        <v>46</v>
      </c>
      <c r="I6" s="58" t="s">
        <v>48</v>
      </c>
      <c r="J6" s="58" t="s">
        <v>49</v>
      </c>
    </row>
    <row r="7" spans="1:10" s="4" customFormat="1" ht="14.25">
      <c r="A7" s="56"/>
      <c r="B7" s="58">
        <v>1</v>
      </c>
      <c r="C7" s="100">
        <v>87</v>
      </c>
      <c r="D7" s="109" t="s">
        <v>99</v>
      </c>
      <c r="E7" s="68" t="s">
        <v>156</v>
      </c>
      <c r="F7" s="58">
        <v>209</v>
      </c>
      <c r="G7" s="58">
        <v>90</v>
      </c>
      <c r="H7" s="58">
        <f>F7+G7</f>
        <v>299</v>
      </c>
      <c r="I7" s="58">
        <v>823</v>
      </c>
      <c r="J7" s="57"/>
    </row>
    <row r="8" spans="1:10" s="4" customFormat="1" ht="14.25">
      <c r="A8" s="56"/>
      <c r="B8" s="58">
        <v>2</v>
      </c>
      <c r="C8" s="100">
        <v>81</v>
      </c>
      <c r="D8" s="109" t="s">
        <v>125</v>
      </c>
      <c r="E8" s="68" t="s">
        <v>155</v>
      </c>
      <c r="F8" s="58">
        <v>229</v>
      </c>
      <c r="G8" s="58">
        <v>90</v>
      </c>
      <c r="H8" s="58">
        <f>F8+G8</f>
        <v>319</v>
      </c>
      <c r="I8" s="58">
        <v>878</v>
      </c>
      <c r="J8" s="31"/>
    </row>
    <row r="9" spans="1:10" s="4" customFormat="1" ht="14.25">
      <c r="A9" s="56"/>
      <c r="B9" s="58">
        <v>3</v>
      </c>
      <c r="C9" s="100">
        <v>90</v>
      </c>
      <c r="D9" s="109" t="s">
        <v>74</v>
      </c>
      <c r="E9" s="68" t="s">
        <v>89</v>
      </c>
      <c r="F9" s="58">
        <v>263</v>
      </c>
      <c r="G9" s="58">
        <v>100</v>
      </c>
      <c r="H9" s="58">
        <f>F9+G9</f>
        <v>363</v>
      </c>
      <c r="I9" s="58">
        <v>1000</v>
      </c>
      <c r="J9" s="31"/>
    </row>
    <row r="10" spans="1:10" s="4" customFormat="1" ht="14.25">
      <c r="A10" s="56"/>
      <c r="B10" s="58">
        <v>4</v>
      </c>
      <c r="C10" s="100">
        <v>80</v>
      </c>
      <c r="D10" s="109" t="s">
        <v>160</v>
      </c>
      <c r="E10" s="68" t="s">
        <v>258</v>
      </c>
      <c r="F10" s="107">
        <v>181</v>
      </c>
      <c r="G10" s="58">
        <v>0</v>
      </c>
      <c r="H10" s="58">
        <f>F10+G10</f>
        <v>181</v>
      </c>
      <c r="I10" s="58">
        <v>498</v>
      </c>
      <c r="J10" s="57"/>
    </row>
    <row r="11" spans="1:10" s="4" customFormat="1" ht="14.25">
      <c r="A11" s="56"/>
      <c r="B11" s="58">
        <v>5</v>
      </c>
      <c r="C11" s="100">
        <v>100</v>
      </c>
      <c r="D11" s="109" t="s">
        <v>206</v>
      </c>
      <c r="E11" s="68" t="s">
        <v>200</v>
      </c>
      <c r="F11" s="58">
        <v>146</v>
      </c>
      <c r="G11" s="58">
        <v>0</v>
      </c>
      <c r="H11" s="58">
        <f>F11+G11</f>
        <v>146</v>
      </c>
      <c r="I11" s="58">
        <v>402</v>
      </c>
      <c r="J11" s="57"/>
    </row>
    <row r="12" spans="1:10" s="4" customFormat="1" ht="14.25">
      <c r="A12" s="56"/>
      <c r="B12" s="49"/>
      <c r="C12" s="49"/>
      <c r="D12" s="49"/>
      <c r="E12" s="49"/>
      <c r="F12" s="49"/>
      <c r="G12" s="49"/>
      <c r="H12" s="49"/>
      <c r="I12" s="49"/>
      <c r="J12" s="49"/>
    </row>
    <row r="13" spans="1:10" s="4" customFormat="1" ht="18">
      <c r="A13" s="56"/>
      <c r="B13" s="49"/>
      <c r="C13" s="51"/>
      <c r="D13" s="49"/>
      <c r="E13" s="49"/>
      <c r="F13" s="49"/>
      <c r="G13" s="49"/>
      <c r="H13" s="49"/>
      <c r="I13" s="49"/>
      <c r="J13" s="49"/>
    </row>
    <row r="14" spans="1:10" s="4" customFormat="1" ht="14.25">
      <c r="A14" s="56"/>
      <c r="B14" s="49"/>
      <c r="C14" s="53"/>
      <c r="D14" s="54"/>
      <c r="E14" s="49"/>
      <c r="F14" s="49"/>
      <c r="G14" s="49"/>
      <c r="H14" s="49"/>
      <c r="I14" s="49"/>
      <c r="J14" s="49"/>
    </row>
    <row r="15" spans="1:10" ht="14.25">
      <c r="A15" s="56"/>
      <c r="B15" s="49"/>
      <c r="C15" s="53"/>
      <c r="D15" s="55"/>
      <c r="E15" s="49"/>
      <c r="F15" s="49"/>
      <c r="G15" s="49"/>
      <c r="H15" s="49"/>
      <c r="I15" s="49"/>
      <c r="J15" s="49"/>
    </row>
    <row r="16" spans="1:10" ht="14.25">
      <c r="A16" s="56"/>
      <c r="B16" s="56"/>
      <c r="C16" s="56"/>
      <c r="D16" s="56"/>
      <c r="E16" s="56"/>
      <c r="F16" s="56"/>
      <c r="G16" s="56"/>
      <c r="H16" s="56"/>
      <c r="I16" s="56"/>
      <c r="J16" s="56"/>
    </row>
    <row r="17" spans="4:9" ht="14.25">
      <c r="D17" s="32" t="s">
        <v>23</v>
      </c>
      <c r="E17" s="38" t="s">
        <v>25</v>
      </c>
      <c r="F17" s="38"/>
      <c r="G17" s="60" t="s">
        <v>178</v>
      </c>
      <c r="H17" s="60"/>
      <c r="I17" s="60"/>
    </row>
    <row r="19" spans="4:7" ht="14.25">
      <c r="D19" t="s">
        <v>22</v>
      </c>
      <c r="E19" s="39" t="s">
        <v>25</v>
      </c>
      <c r="F19" s="32"/>
      <c r="G19" s="60" t="s">
        <v>91</v>
      </c>
    </row>
    <row r="21" spans="4:7" ht="14.25">
      <c r="D21" t="s">
        <v>24</v>
      </c>
      <c r="E21" s="39" t="s">
        <v>25</v>
      </c>
      <c r="F21" s="32"/>
      <c r="G21" t="s">
        <v>179</v>
      </c>
    </row>
    <row r="22" spans="2:9" ht="14.25">
      <c r="B22" s="4"/>
      <c r="C22" s="4"/>
      <c r="D22" s="4"/>
      <c r="E22" s="4"/>
      <c r="F22" s="4"/>
      <c r="G22" s="4"/>
      <c r="H22" s="4"/>
      <c r="I22" s="4"/>
    </row>
    <row r="23" spans="2:10" ht="14.25">
      <c r="B23" s="4"/>
      <c r="C23" s="4"/>
      <c r="E23" s="158" t="s">
        <v>26</v>
      </c>
      <c r="F23" s="158"/>
      <c r="I23" s="4"/>
      <c r="J23" s="4"/>
    </row>
    <row r="24" spans="2:10" ht="14.25">
      <c r="B24" s="4"/>
      <c r="C24" s="4"/>
      <c r="D24" t="s">
        <v>27</v>
      </c>
      <c r="F24" s="38" t="s">
        <v>25</v>
      </c>
      <c r="G24" s="38"/>
      <c r="H24" s="38"/>
      <c r="I24" s="4"/>
      <c r="J24" s="4"/>
    </row>
    <row r="25" spans="2:10" ht="14.25">
      <c r="B25" s="4"/>
      <c r="C25" s="4"/>
      <c r="F25" s="32"/>
      <c r="G25" s="32"/>
      <c r="H25" s="32"/>
      <c r="I25" s="4"/>
      <c r="J25" s="4"/>
    </row>
    <row r="26" spans="2:10" ht="14.25">
      <c r="B26" s="4"/>
      <c r="C26" s="4"/>
      <c r="D26" t="s">
        <v>203</v>
      </c>
      <c r="F26" s="38" t="s">
        <v>25</v>
      </c>
      <c r="G26" s="38"/>
      <c r="H26" s="38"/>
      <c r="I26" s="4"/>
      <c r="J26" s="4"/>
    </row>
    <row r="27" spans="2:10" ht="14.25">
      <c r="B27" s="4"/>
      <c r="C27" s="4"/>
      <c r="F27" s="32"/>
      <c r="G27" s="32"/>
      <c r="H27" s="32"/>
      <c r="I27" s="4"/>
      <c r="J27" s="4"/>
    </row>
    <row r="28" spans="2:10" ht="14.25">
      <c r="B28" s="4"/>
      <c r="C28" s="4"/>
      <c r="D28" t="s">
        <v>202</v>
      </c>
      <c r="F28" s="38" t="s">
        <v>25</v>
      </c>
      <c r="G28" s="38"/>
      <c r="H28" s="38"/>
      <c r="I28" s="4"/>
      <c r="J28" s="4"/>
    </row>
    <row r="29" spans="2:10" ht="14.25">
      <c r="B29" s="4"/>
      <c r="C29" s="4"/>
      <c r="D29" s="4"/>
      <c r="E29" s="4"/>
      <c r="I29" s="4"/>
      <c r="J29" s="4"/>
    </row>
    <row r="30" spans="2:10" ht="14.25">
      <c r="B30" s="4"/>
      <c r="C30" s="4"/>
      <c r="D30" s="4"/>
      <c r="E30" s="4"/>
      <c r="F30" s="4"/>
      <c r="G30" s="4"/>
      <c r="H30" s="4"/>
      <c r="I30" s="4"/>
      <c r="J30" s="4"/>
    </row>
    <row r="31" s="4" customFormat="1" ht="14.25">
      <c r="A31"/>
    </row>
    <row r="32" s="4" customFormat="1" ht="14.25">
      <c r="A32"/>
    </row>
  </sheetData>
  <sheetProtection/>
  <mergeCells count="3">
    <mergeCell ref="E23:F23"/>
    <mergeCell ref="I1:J1"/>
    <mergeCell ref="I2:J2"/>
  </mergeCells>
  <printOptions/>
  <pageMargins left="0.17" right="0.18" top="0.17" bottom="0.17" header="0.17" footer="0.17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P56"/>
  <sheetViews>
    <sheetView zoomScalePageLayoutView="0" workbookViewId="0" topLeftCell="A7">
      <selection activeCell="O6" sqref="O6"/>
    </sheetView>
  </sheetViews>
  <sheetFormatPr defaultColWidth="9.140625" defaultRowHeight="15"/>
  <cols>
    <col min="1" max="1" width="0.71875" style="0" customWidth="1"/>
    <col min="2" max="2" width="3.57421875" style="0" customWidth="1"/>
    <col min="3" max="3" width="5.00390625" style="0" customWidth="1"/>
    <col min="4" max="4" width="19.57421875" style="0" customWidth="1"/>
    <col min="5" max="5" width="7.7109375" style="0" customWidth="1"/>
    <col min="6" max="6" width="9.421875" style="0" customWidth="1"/>
    <col min="7" max="7" width="6.28125" style="0" customWidth="1"/>
    <col min="8" max="8" width="6.57421875" style="0" customWidth="1"/>
    <col min="9" max="9" width="6.28125" style="0" customWidth="1"/>
    <col min="10" max="10" width="6.57421875" style="0" customWidth="1"/>
    <col min="11" max="11" width="9.140625" style="0" hidden="1" customWidth="1"/>
    <col min="12" max="13" width="7.7109375" style="0" customWidth="1"/>
    <col min="14" max="14" width="6.7109375" style="0" customWidth="1"/>
    <col min="15" max="15" width="9.28125" style="0" customWidth="1"/>
  </cols>
  <sheetData>
    <row r="1" spans="2:14" ht="14.25">
      <c r="B1" s="15"/>
      <c r="C1" s="15"/>
      <c r="D1" s="16"/>
      <c r="E1" s="15"/>
      <c r="F1" s="15"/>
      <c r="G1" s="17"/>
      <c r="H1" s="17"/>
      <c r="I1" s="1"/>
      <c r="J1" s="1"/>
      <c r="K1" s="1"/>
      <c r="L1" s="1"/>
      <c r="M1" s="1"/>
      <c r="N1" s="15"/>
    </row>
    <row r="2" spans="2:14" ht="30">
      <c r="B2" s="18"/>
      <c r="C2" s="18"/>
      <c r="D2" s="16"/>
      <c r="E2" s="19"/>
      <c r="F2" s="2" t="s">
        <v>94</v>
      </c>
      <c r="G2" s="2"/>
      <c r="H2" s="2"/>
      <c r="I2" s="2"/>
      <c r="J2" s="2"/>
      <c r="K2" s="2"/>
      <c r="L2" s="2"/>
      <c r="M2" s="2"/>
      <c r="N2" s="2"/>
    </row>
    <row r="3" spans="2:14" ht="30">
      <c r="B3" s="18"/>
      <c r="C3" s="18"/>
      <c r="D3" s="16"/>
      <c r="E3" s="19"/>
      <c r="F3" s="184" t="s">
        <v>90</v>
      </c>
      <c r="G3" s="154"/>
      <c r="H3" s="154"/>
      <c r="I3" s="154"/>
      <c r="J3" s="154"/>
      <c r="K3" s="2"/>
      <c r="L3" s="2"/>
      <c r="M3" s="2"/>
      <c r="N3" s="2"/>
    </row>
    <row r="4" spans="2:14" ht="25.5" customHeight="1">
      <c r="B4" s="18"/>
      <c r="C4" s="18"/>
      <c r="D4" s="16"/>
      <c r="F4" s="2"/>
      <c r="G4" s="2"/>
      <c r="H4" s="185" t="s">
        <v>255</v>
      </c>
      <c r="I4" s="156"/>
      <c r="J4" s="156"/>
      <c r="K4" s="156"/>
      <c r="L4" s="156"/>
      <c r="M4" s="156"/>
      <c r="N4" s="156"/>
    </row>
    <row r="5" spans="2:14" ht="21">
      <c r="B5" s="18"/>
      <c r="C5" s="18"/>
      <c r="D5" s="16"/>
      <c r="E5" s="157" t="s">
        <v>11</v>
      </c>
      <c r="F5" s="157"/>
      <c r="G5" s="157"/>
      <c r="H5" s="157"/>
      <c r="I5" s="157"/>
      <c r="J5" s="157"/>
      <c r="K5" s="157"/>
      <c r="L5" s="157"/>
      <c r="M5" s="144" t="s">
        <v>243</v>
      </c>
      <c r="N5" s="124"/>
    </row>
    <row r="6" spans="2:14" ht="14.25">
      <c r="B6" s="20"/>
      <c r="C6" s="20"/>
      <c r="D6" s="16"/>
      <c r="E6" s="150"/>
      <c r="F6" s="148"/>
      <c r="G6" s="148"/>
      <c r="H6" s="148"/>
      <c r="I6" s="32"/>
      <c r="J6" s="32"/>
      <c r="K6" s="32"/>
      <c r="L6" s="32"/>
      <c r="M6" s="32"/>
      <c r="N6" s="117"/>
    </row>
    <row r="7" spans="2:10" ht="18">
      <c r="B7" s="20"/>
      <c r="C7" s="20"/>
      <c r="D7" s="16"/>
      <c r="E7" s="151" t="s">
        <v>12</v>
      </c>
      <c r="F7" s="152"/>
      <c r="G7" s="152"/>
      <c r="H7" s="152"/>
      <c r="I7" s="32"/>
      <c r="J7" t="s">
        <v>244</v>
      </c>
    </row>
    <row r="8" spans="2:14" ht="25.5">
      <c r="B8" s="20"/>
      <c r="C8" s="20"/>
      <c r="D8" s="21"/>
      <c r="E8" s="186" t="s">
        <v>13</v>
      </c>
      <c r="F8" s="181"/>
      <c r="G8" s="32"/>
      <c r="H8" s="35" t="s">
        <v>19</v>
      </c>
      <c r="I8" s="150"/>
      <c r="J8" s="148"/>
      <c r="K8" s="32"/>
      <c r="L8" s="32" t="s">
        <v>245</v>
      </c>
      <c r="M8" s="32"/>
      <c r="N8" s="21"/>
    </row>
    <row r="9" spans="2:16" ht="14.25">
      <c r="B9" s="20"/>
      <c r="C9" s="20"/>
      <c r="D9" s="22"/>
      <c r="E9" s="21"/>
      <c r="F9" s="21"/>
      <c r="G9" s="23"/>
      <c r="H9" s="23"/>
      <c r="I9" s="3"/>
      <c r="J9" s="3"/>
      <c r="K9" s="26"/>
      <c r="L9" s="26"/>
      <c r="M9" s="26"/>
      <c r="N9" s="24"/>
      <c r="P9" s="29"/>
    </row>
    <row r="10" spans="2:15" ht="42.75">
      <c r="B10" s="70" t="s">
        <v>66</v>
      </c>
      <c r="C10" s="70" t="s">
        <v>6</v>
      </c>
      <c r="D10" s="63" t="s">
        <v>64</v>
      </c>
      <c r="E10" s="63" t="s">
        <v>44</v>
      </c>
      <c r="F10" s="10" t="s">
        <v>0</v>
      </c>
      <c r="G10" s="71" t="s">
        <v>1</v>
      </c>
      <c r="H10" s="71" t="s">
        <v>2</v>
      </c>
      <c r="I10" s="10" t="s">
        <v>5</v>
      </c>
      <c r="J10" s="10" t="s">
        <v>3</v>
      </c>
      <c r="K10" s="10" t="s">
        <v>4</v>
      </c>
      <c r="L10" s="63" t="s">
        <v>56</v>
      </c>
      <c r="M10" s="63" t="s">
        <v>63</v>
      </c>
      <c r="N10" s="63" t="s">
        <v>18</v>
      </c>
      <c r="O10" s="63" t="s">
        <v>57</v>
      </c>
    </row>
    <row r="11" spans="2:15" ht="14.25">
      <c r="B11" s="11">
        <v>1</v>
      </c>
      <c r="C11" s="69">
        <v>60</v>
      </c>
      <c r="D11" s="109" t="s">
        <v>141</v>
      </c>
      <c r="E11" s="110" t="s">
        <v>133</v>
      </c>
      <c r="F11" s="110" t="s">
        <v>8</v>
      </c>
      <c r="G11" s="14">
        <v>167</v>
      </c>
      <c r="H11" s="14">
        <v>97</v>
      </c>
      <c r="I11" s="14">
        <v>60</v>
      </c>
      <c r="J11" s="13">
        <f aca="true" t="shared" si="0" ref="J11:J42">G11+H11+I11</f>
        <v>324</v>
      </c>
      <c r="K11" s="27"/>
      <c r="L11" s="27"/>
      <c r="M11" s="13">
        <f aca="true" t="shared" si="1" ref="M11:M42">J11+L11</f>
        <v>324</v>
      </c>
      <c r="N11" s="13">
        <v>1</v>
      </c>
      <c r="O11" s="10"/>
    </row>
    <row r="12" spans="2:15" ht="14.25">
      <c r="B12" s="11">
        <v>2</v>
      </c>
      <c r="C12" s="69">
        <v>76</v>
      </c>
      <c r="D12" s="109" t="s">
        <v>186</v>
      </c>
      <c r="E12" s="110" t="s">
        <v>60</v>
      </c>
      <c r="F12" s="110" t="s">
        <v>59</v>
      </c>
      <c r="G12" s="14">
        <v>126</v>
      </c>
      <c r="H12" s="14">
        <v>95</v>
      </c>
      <c r="I12" s="14">
        <v>96</v>
      </c>
      <c r="J12" s="13">
        <f t="shared" si="0"/>
        <v>317</v>
      </c>
      <c r="K12" s="27"/>
      <c r="L12" s="27"/>
      <c r="M12" s="13">
        <f t="shared" si="1"/>
        <v>317</v>
      </c>
      <c r="N12" s="13">
        <v>2</v>
      </c>
      <c r="O12" s="10"/>
    </row>
    <row r="13" spans="2:15" ht="14.25">
      <c r="B13" s="11">
        <v>3</v>
      </c>
      <c r="C13" s="69">
        <v>69</v>
      </c>
      <c r="D13" s="109" t="s">
        <v>61</v>
      </c>
      <c r="E13" s="110" t="s">
        <v>62</v>
      </c>
      <c r="F13" s="110" t="s">
        <v>59</v>
      </c>
      <c r="G13" s="14">
        <v>88</v>
      </c>
      <c r="H13" s="14">
        <v>128</v>
      </c>
      <c r="I13" s="14">
        <v>99</v>
      </c>
      <c r="J13" s="13">
        <f t="shared" si="0"/>
        <v>315</v>
      </c>
      <c r="K13" s="27"/>
      <c r="L13" s="27"/>
      <c r="M13" s="13">
        <f t="shared" si="1"/>
        <v>315</v>
      </c>
      <c r="N13" s="13">
        <v>3</v>
      </c>
      <c r="O13" s="10"/>
    </row>
    <row r="14" spans="2:15" ht="14.25">
      <c r="B14" s="11">
        <v>4</v>
      </c>
      <c r="C14" s="69">
        <v>84</v>
      </c>
      <c r="D14" s="109" t="s">
        <v>104</v>
      </c>
      <c r="E14" s="110" t="s">
        <v>105</v>
      </c>
      <c r="F14" s="110" t="s">
        <v>190</v>
      </c>
      <c r="G14" s="14">
        <v>75</v>
      </c>
      <c r="H14" s="14">
        <v>134</v>
      </c>
      <c r="I14" s="14">
        <v>88</v>
      </c>
      <c r="J14" s="13">
        <f t="shared" si="0"/>
        <v>297</v>
      </c>
      <c r="K14" s="27"/>
      <c r="L14" s="27"/>
      <c r="M14" s="13">
        <f t="shared" si="1"/>
        <v>297</v>
      </c>
      <c r="N14" s="13">
        <v>4</v>
      </c>
      <c r="O14" s="10"/>
    </row>
    <row r="15" spans="2:15" ht="14.25">
      <c r="B15" s="11">
        <v>5</v>
      </c>
      <c r="C15" s="69">
        <v>82</v>
      </c>
      <c r="D15" s="109" t="s">
        <v>184</v>
      </c>
      <c r="E15" s="110" t="s">
        <v>131</v>
      </c>
      <c r="F15" s="110" t="s">
        <v>8</v>
      </c>
      <c r="G15" s="14">
        <v>91</v>
      </c>
      <c r="H15" s="14">
        <v>130</v>
      </c>
      <c r="I15" s="14">
        <v>70</v>
      </c>
      <c r="J15" s="13">
        <f t="shared" si="0"/>
        <v>291</v>
      </c>
      <c r="K15" s="27"/>
      <c r="L15" s="27"/>
      <c r="M15" s="13">
        <f t="shared" si="1"/>
        <v>291</v>
      </c>
      <c r="N15" s="13">
        <v>5</v>
      </c>
      <c r="O15" s="10"/>
    </row>
    <row r="16" spans="2:15" ht="14.25">
      <c r="B16" s="11">
        <v>6</v>
      </c>
      <c r="C16" s="69">
        <v>96</v>
      </c>
      <c r="D16" s="109" t="s">
        <v>146</v>
      </c>
      <c r="E16" s="110" t="s">
        <v>130</v>
      </c>
      <c r="F16" s="110" t="s">
        <v>8</v>
      </c>
      <c r="G16" s="14">
        <v>110</v>
      </c>
      <c r="H16" s="14">
        <v>96</v>
      </c>
      <c r="I16" s="14">
        <v>80</v>
      </c>
      <c r="J16" s="13">
        <f t="shared" si="0"/>
        <v>286</v>
      </c>
      <c r="K16" s="27"/>
      <c r="L16" s="27"/>
      <c r="M16" s="13">
        <f t="shared" si="1"/>
        <v>286</v>
      </c>
      <c r="N16" s="13">
        <v>6</v>
      </c>
      <c r="O16" s="10"/>
    </row>
    <row r="17" spans="2:15" ht="14.25">
      <c r="B17" s="11">
        <v>7</v>
      </c>
      <c r="C17" s="69">
        <v>59</v>
      </c>
      <c r="D17" s="109" t="s">
        <v>208</v>
      </c>
      <c r="E17" s="110" t="s">
        <v>215</v>
      </c>
      <c r="F17" s="110" t="s">
        <v>8</v>
      </c>
      <c r="G17" s="14">
        <v>62</v>
      </c>
      <c r="H17" s="14">
        <v>140</v>
      </c>
      <c r="I17" s="14">
        <v>76</v>
      </c>
      <c r="J17" s="13">
        <f t="shared" si="0"/>
        <v>278</v>
      </c>
      <c r="K17" s="27"/>
      <c r="L17" s="27"/>
      <c r="M17" s="13">
        <f t="shared" si="1"/>
        <v>278</v>
      </c>
      <c r="N17" s="13">
        <v>7</v>
      </c>
      <c r="O17" s="10"/>
    </row>
    <row r="18" spans="2:15" ht="14.25">
      <c r="B18" s="11">
        <v>8</v>
      </c>
      <c r="C18" s="69">
        <v>55</v>
      </c>
      <c r="D18" s="109" t="s">
        <v>187</v>
      </c>
      <c r="E18" s="110" t="s">
        <v>82</v>
      </c>
      <c r="F18" s="110" t="s">
        <v>8</v>
      </c>
      <c r="G18" s="14">
        <v>88</v>
      </c>
      <c r="H18" s="14">
        <v>85</v>
      </c>
      <c r="I18" s="14">
        <v>101</v>
      </c>
      <c r="J18" s="13">
        <f t="shared" si="0"/>
        <v>274</v>
      </c>
      <c r="K18" s="27"/>
      <c r="L18" s="27"/>
      <c r="M18" s="13">
        <f t="shared" si="1"/>
        <v>274</v>
      </c>
      <c r="N18" s="13">
        <v>8</v>
      </c>
      <c r="O18" s="10"/>
    </row>
    <row r="19" spans="2:15" ht="14.25">
      <c r="B19" s="11">
        <v>9</v>
      </c>
      <c r="C19" s="69">
        <v>72</v>
      </c>
      <c r="D19" s="109" t="s">
        <v>142</v>
      </c>
      <c r="E19" s="110" t="s">
        <v>138</v>
      </c>
      <c r="F19" s="110" t="s">
        <v>8</v>
      </c>
      <c r="G19" s="14">
        <v>120</v>
      </c>
      <c r="H19" s="14">
        <v>76</v>
      </c>
      <c r="I19" s="14">
        <v>76</v>
      </c>
      <c r="J19" s="13">
        <f t="shared" si="0"/>
        <v>272</v>
      </c>
      <c r="K19" s="27"/>
      <c r="L19" s="27"/>
      <c r="M19" s="13">
        <f t="shared" si="1"/>
        <v>272</v>
      </c>
      <c r="N19" s="13">
        <v>9</v>
      </c>
      <c r="O19" s="10"/>
    </row>
    <row r="20" spans="2:15" ht="14.25">
      <c r="B20" s="11">
        <v>10</v>
      </c>
      <c r="C20" s="69">
        <v>81</v>
      </c>
      <c r="D20" s="109" t="s">
        <v>125</v>
      </c>
      <c r="E20" s="110" t="s">
        <v>126</v>
      </c>
      <c r="F20" s="110" t="s">
        <v>7</v>
      </c>
      <c r="G20" s="14">
        <v>79</v>
      </c>
      <c r="H20" s="14">
        <v>105</v>
      </c>
      <c r="I20" s="14">
        <v>83</v>
      </c>
      <c r="J20" s="13">
        <f t="shared" si="0"/>
        <v>267</v>
      </c>
      <c r="K20" s="27"/>
      <c r="L20" s="27"/>
      <c r="M20" s="13">
        <f t="shared" si="1"/>
        <v>267</v>
      </c>
      <c r="N20" s="13">
        <v>10</v>
      </c>
      <c r="O20" s="10"/>
    </row>
    <row r="21" spans="2:15" ht="14.25">
      <c r="B21" s="11">
        <v>11</v>
      </c>
      <c r="C21" s="69">
        <v>93</v>
      </c>
      <c r="D21" s="109" t="s">
        <v>209</v>
      </c>
      <c r="E21" s="110" t="s">
        <v>114</v>
      </c>
      <c r="F21" s="110" t="s">
        <v>8</v>
      </c>
      <c r="G21" s="14">
        <v>84</v>
      </c>
      <c r="H21" s="14">
        <v>92</v>
      </c>
      <c r="I21" s="14">
        <v>88</v>
      </c>
      <c r="J21" s="13">
        <f t="shared" si="0"/>
        <v>264</v>
      </c>
      <c r="K21" s="27"/>
      <c r="L21" s="27"/>
      <c r="M21" s="13">
        <f t="shared" si="1"/>
        <v>264</v>
      </c>
      <c r="N21" s="13">
        <v>11</v>
      </c>
      <c r="O21" s="10"/>
    </row>
    <row r="22" spans="2:15" ht="14.25">
      <c r="B22" s="11">
        <v>12</v>
      </c>
      <c r="C22" s="69">
        <v>58</v>
      </c>
      <c r="D22" s="109" t="s">
        <v>191</v>
      </c>
      <c r="E22" s="110" t="s">
        <v>216</v>
      </c>
      <c r="F22" s="110" t="s">
        <v>8</v>
      </c>
      <c r="G22" s="14">
        <v>75</v>
      </c>
      <c r="H22" s="14">
        <v>116</v>
      </c>
      <c r="I22" s="14">
        <v>70</v>
      </c>
      <c r="J22" s="13">
        <f t="shared" si="0"/>
        <v>261</v>
      </c>
      <c r="K22" s="27"/>
      <c r="L22" s="27"/>
      <c r="M22" s="13">
        <f t="shared" si="1"/>
        <v>261</v>
      </c>
      <c r="N22" s="13">
        <v>12</v>
      </c>
      <c r="O22" s="10"/>
    </row>
    <row r="23" spans="2:15" ht="14.25">
      <c r="B23" s="11">
        <v>13</v>
      </c>
      <c r="C23" s="69">
        <v>50</v>
      </c>
      <c r="D23" s="109" t="s">
        <v>123</v>
      </c>
      <c r="E23" s="110" t="s">
        <v>124</v>
      </c>
      <c r="F23" s="110" t="s">
        <v>7</v>
      </c>
      <c r="G23" s="14">
        <v>102</v>
      </c>
      <c r="H23" s="14">
        <v>62</v>
      </c>
      <c r="I23" s="14">
        <v>93</v>
      </c>
      <c r="J23" s="13">
        <f t="shared" si="0"/>
        <v>257</v>
      </c>
      <c r="K23" s="27"/>
      <c r="L23" s="27"/>
      <c r="M23" s="13">
        <f t="shared" si="1"/>
        <v>257</v>
      </c>
      <c r="N23" s="13" t="s">
        <v>189</v>
      </c>
      <c r="O23" s="10"/>
    </row>
    <row r="24" spans="2:15" ht="14.25">
      <c r="B24" s="11">
        <v>14</v>
      </c>
      <c r="C24" s="69">
        <v>73</v>
      </c>
      <c r="D24" s="109" t="s">
        <v>157</v>
      </c>
      <c r="E24" s="110" t="s">
        <v>158</v>
      </c>
      <c r="F24" s="110" t="s">
        <v>8</v>
      </c>
      <c r="G24" s="14">
        <v>89</v>
      </c>
      <c r="H24" s="14">
        <v>80</v>
      </c>
      <c r="I24" s="14">
        <v>88</v>
      </c>
      <c r="J24" s="13">
        <f t="shared" si="0"/>
        <v>257</v>
      </c>
      <c r="K24" s="27"/>
      <c r="L24" s="27"/>
      <c r="M24" s="13">
        <f t="shared" si="1"/>
        <v>257</v>
      </c>
      <c r="N24" s="13" t="s">
        <v>189</v>
      </c>
      <c r="O24" s="10"/>
    </row>
    <row r="25" spans="2:15" ht="14.25">
      <c r="B25" s="11">
        <v>15</v>
      </c>
      <c r="C25" s="69">
        <v>86</v>
      </c>
      <c r="D25" s="109" t="s">
        <v>127</v>
      </c>
      <c r="E25" s="110" t="s">
        <v>129</v>
      </c>
      <c r="F25" s="110" t="s">
        <v>8</v>
      </c>
      <c r="G25" s="14">
        <v>71</v>
      </c>
      <c r="H25" s="14">
        <v>85</v>
      </c>
      <c r="I25" s="14">
        <v>99</v>
      </c>
      <c r="J25" s="13">
        <f t="shared" si="0"/>
        <v>255</v>
      </c>
      <c r="K25" s="27"/>
      <c r="L25" s="27"/>
      <c r="M25" s="13">
        <f t="shared" si="1"/>
        <v>255</v>
      </c>
      <c r="N25" s="13">
        <v>15</v>
      </c>
      <c r="O25" s="10"/>
    </row>
    <row r="26" spans="2:15" s="108" customFormat="1" ht="14.25">
      <c r="B26" s="113">
        <v>16</v>
      </c>
      <c r="C26" s="69">
        <v>92</v>
      </c>
      <c r="D26" s="109" t="s">
        <v>150</v>
      </c>
      <c r="E26" s="110" t="s">
        <v>136</v>
      </c>
      <c r="F26" s="110" t="s">
        <v>8</v>
      </c>
      <c r="G26" s="14">
        <f>60+15</f>
        <v>75</v>
      </c>
      <c r="H26" s="14">
        <v>79</v>
      </c>
      <c r="I26" s="14">
        <v>98</v>
      </c>
      <c r="J26" s="13">
        <f t="shared" si="0"/>
        <v>252</v>
      </c>
      <c r="K26" s="27"/>
      <c r="L26" s="27"/>
      <c r="M26" s="13">
        <f t="shared" si="1"/>
        <v>252</v>
      </c>
      <c r="N26" s="13">
        <v>16</v>
      </c>
      <c r="O26" s="10"/>
    </row>
    <row r="27" spans="2:15" ht="14.25">
      <c r="B27" s="11">
        <v>17</v>
      </c>
      <c r="C27" s="69">
        <v>66</v>
      </c>
      <c r="D27" s="109" t="s">
        <v>98</v>
      </c>
      <c r="E27" s="110" t="s">
        <v>97</v>
      </c>
      <c r="F27" s="110" t="s">
        <v>59</v>
      </c>
      <c r="G27" s="14">
        <v>83</v>
      </c>
      <c r="H27" s="14">
        <v>91</v>
      </c>
      <c r="I27" s="14">
        <v>68</v>
      </c>
      <c r="J27" s="13">
        <f t="shared" si="0"/>
        <v>242</v>
      </c>
      <c r="K27" s="27"/>
      <c r="L27" s="27"/>
      <c r="M27" s="13">
        <f t="shared" si="1"/>
        <v>242</v>
      </c>
      <c r="N27" s="13">
        <v>17</v>
      </c>
      <c r="O27" s="10"/>
    </row>
    <row r="28" spans="2:15" ht="14.25">
      <c r="B28" s="11">
        <v>18</v>
      </c>
      <c r="C28" s="69">
        <v>91</v>
      </c>
      <c r="D28" s="109" t="s">
        <v>149</v>
      </c>
      <c r="E28" s="110" t="s">
        <v>134</v>
      </c>
      <c r="F28" s="110" t="s">
        <v>8</v>
      </c>
      <c r="G28" s="14">
        <v>0</v>
      </c>
      <c r="H28" s="14">
        <v>146</v>
      </c>
      <c r="I28" s="14">
        <v>94</v>
      </c>
      <c r="J28" s="13">
        <f t="shared" si="0"/>
        <v>240</v>
      </c>
      <c r="K28" s="27"/>
      <c r="L28" s="27"/>
      <c r="M28" s="13">
        <f t="shared" si="1"/>
        <v>240</v>
      </c>
      <c r="N28" s="13">
        <v>18</v>
      </c>
      <c r="O28" s="10"/>
    </row>
    <row r="29" spans="2:15" ht="14.25">
      <c r="B29" s="11">
        <v>19</v>
      </c>
      <c r="C29" s="69">
        <v>63</v>
      </c>
      <c r="D29" s="109" t="s">
        <v>70</v>
      </c>
      <c r="E29" s="110" t="s">
        <v>143</v>
      </c>
      <c r="F29" s="110" t="s">
        <v>8</v>
      </c>
      <c r="G29" s="14">
        <v>100</v>
      </c>
      <c r="H29" s="14">
        <v>70</v>
      </c>
      <c r="I29" s="14">
        <v>68</v>
      </c>
      <c r="J29" s="13">
        <f t="shared" si="0"/>
        <v>238</v>
      </c>
      <c r="K29" s="27"/>
      <c r="L29" s="27"/>
      <c r="M29" s="13">
        <f t="shared" si="1"/>
        <v>238</v>
      </c>
      <c r="N29" s="13">
        <v>19</v>
      </c>
      <c r="O29" s="10"/>
    </row>
    <row r="30" spans="2:15" ht="14.25">
      <c r="B30" s="11">
        <v>20</v>
      </c>
      <c r="C30" s="69">
        <v>77</v>
      </c>
      <c r="D30" s="109" t="s">
        <v>121</v>
      </c>
      <c r="E30" s="110" t="s">
        <v>122</v>
      </c>
      <c r="F30" s="110" t="s">
        <v>7</v>
      </c>
      <c r="G30" s="14">
        <v>69</v>
      </c>
      <c r="H30" s="14">
        <v>69</v>
      </c>
      <c r="I30" s="14">
        <v>94</v>
      </c>
      <c r="J30" s="13">
        <f t="shared" si="0"/>
        <v>232</v>
      </c>
      <c r="K30" s="27"/>
      <c r="L30" s="27"/>
      <c r="M30" s="13">
        <f t="shared" si="1"/>
        <v>232</v>
      </c>
      <c r="N30" s="13">
        <v>20</v>
      </c>
      <c r="O30" s="10"/>
    </row>
    <row r="31" spans="2:15" ht="14.25">
      <c r="B31" s="11">
        <v>21</v>
      </c>
      <c r="C31" s="69">
        <v>52</v>
      </c>
      <c r="D31" s="109" t="s">
        <v>147</v>
      </c>
      <c r="E31" s="110" t="s">
        <v>83</v>
      </c>
      <c r="F31" s="110" t="s">
        <v>8</v>
      </c>
      <c r="G31" s="14">
        <v>81</v>
      </c>
      <c r="H31" s="14">
        <v>100</v>
      </c>
      <c r="I31" s="14">
        <v>44</v>
      </c>
      <c r="J31" s="13">
        <f t="shared" si="0"/>
        <v>225</v>
      </c>
      <c r="K31" s="27"/>
      <c r="L31" s="27"/>
      <c r="M31" s="13">
        <f t="shared" si="1"/>
        <v>225</v>
      </c>
      <c r="N31" s="13">
        <v>21</v>
      </c>
      <c r="O31" s="10"/>
    </row>
    <row r="32" spans="2:15" ht="14.25">
      <c r="B32" s="11">
        <v>22</v>
      </c>
      <c r="C32" s="69">
        <v>62</v>
      </c>
      <c r="D32" s="12" t="s">
        <v>193</v>
      </c>
      <c r="E32" s="110" t="s">
        <v>192</v>
      </c>
      <c r="F32" s="110" t="s">
        <v>8</v>
      </c>
      <c r="G32" s="14">
        <v>64</v>
      </c>
      <c r="H32" s="14">
        <v>86</v>
      </c>
      <c r="I32" s="14">
        <v>61</v>
      </c>
      <c r="J32" s="13">
        <f t="shared" si="0"/>
        <v>211</v>
      </c>
      <c r="K32" s="27"/>
      <c r="L32" s="27"/>
      <c r="M32" s="13">
        <f t="shared" si="1"/>
        <v>211</v>
      </c>
      <c r="N32" s="13">
        <v>22</v>
      </c>
      <c r="O32" s="10"/>
    </row>
    <row r="33" spans="2:15" ht="14.25">
      <c r="B33" s="11">
        <v>23</v>
      </c>
      <c r="C33" s="69">
        <v>85</v>
      </c>
      <c r="D33" s="109" t="s">
        <v>148</v>
      </c>
      <c r="E33" s="110" t="s">
        <v>130</v>
      </c>
      <c r="F33" s="110" t="s">
        <v>8</v>
      </c>
      <c r="G33" s="14">
        <v>53</v>
      </c>
      <c r="H33" s="14">
        <v>97</v>
      </c>
      <c r="I33" s="14">
        <v>58</v>
      </c>
      <c r="J33" s="13">
        <f t="shared" si="0"/>
        <v>208</v>
      </c>
      <c r="K33" s="27"/>
      <c r="L33" s="27"/>
      <c r="M33" s="13">
        <f t="shared" si="1"/>
        <v>208</v>
      </c>
      <c r="N33" s="13">
        <v>23</v>
      </c>
      <c r="O33" s="10"/>
    </row>
    <row r="34" spans="2:15" ht="14.25">
      <c r="B34" s="11">
        <v>24</v>
      </c>
      <c r="C34" s="69">
        <v>75</v>
      </c>
      <c r="D34" s="109" t="s">
        <v>176</v>
      </c>
      <c r="E34" s="110" t="s">
        <v>81</v>
      </c>
      <c r="F34" s="110" t="s">
        <v>8</v>
      </c>
      <c r="G34" s="14">
        <v>79</v>
      </c>
      <c r="H34" s="14">
        <v>62</v>
      </c>
      <c r="I34" s="14">
        <v>65</v>
      </c>
      <c r="J34" s="13">
        <f t="shared" si="0"/>
        <v>206</v>
      </c>
      <c r="K34" s="27"/>
      <c r="L34" s="27"/>
      <c r="M34" s="13">
        <f t="shared" si="1"/>
        <v>206</v>
      </c>
      <c r="N34" s="13">
        <v>24</v>
      </c>
      <c r="O34" s="10"/>
    </row>
    <row r="35" spans="2:15" ht="14.25">
      <c r="B35" s="11">
        <v>25</v>
      </c>
      <c r="C35" s="69">
        <v>67</v>
      </c>
      <c r="D35" s="109" t="s">
        <v>102</v>
      </c>
      <c r="E35" s="110" t="s">
        <v>103</v>
      </c>
      <c r="F35" s="110" t="s">
        <v>190</v>
      </c>
      <c r="G35" s="14">
        <v>71</v>
      </c>
      <c r="H35" s="14">
        <v>70</v>
      </c>
      <c r="I35" s="14">
        <v>54</v>
      </c>
      <c r="J35" s="13">
        <f t="shared" si="0"/>
        <v>195</v>
      </c>
      <c r="K35" s="27"/>
      <c r="L35" s="27"/>
      <c r="M35" s="13">
        <f t="shared" si="1"/>
        <v>195</v>
      </c>
      <c r="N35" s="13">
        <v>25</v>
      </c>
      <c r="O35" s="10"/>
    </row>
    <row r="36" spans="2:15" ht="14.25">
      <c r="B36" s="11">
        <v>26</v>
      </c>
      <c r="C36" s="69">
        <v>68</v>
      </c>
      <c r="D36" s="109" t="s">
        <v>152</v>
      </c>
      <c r="E36" s="110" t="s">
        <v>139</v>
      </c>
      <c r="F36" s="110" t="s">
        <v>8</v>
      </c>
      <c r="G36" s="14">
        <v>95</v>
      </c>
      <c r="H36" s="14">
        <v>0</v>
      </c>
      <c r="I36" s="14">
        <f>60+36</f>
        <v>96</v>
      </c>
      <c r="J36" s="13">
        <f t="shared" si="0"/>
        <v>191</v>
      </c>
      <c r="K36" s="27"/>
      <c r="L36" s="27"/>
      <c r="M36" s="13">
        <f t="shared" si="1"/>
        <v>191</v>
      </c>
      <c r="N36" s="13">
        <v>26</v>
      </c>
      <c r="O36" s="10"/>
    </row>
    <row r="37" spans="2:15" ht="14.25">
      <c r="B37" s="11">
        <v>27</v>
      </c>
      <c r="C37" s="69">
        <v>94</v>
      </c>
      <c r="D37" s="109" t="s">
        <v>117</v>
      </c>
      <c r="E37" s="110" t="s">
        <v>118</v>
      </c>
      <c r="F37" s="110" t="s">
        <v>8</v>
      </c>
      <c r="G37" s="14">
        <v>0</v>
      </c>
      <c r="H37" s="14">
        <v>109</v>
      </c>
      <c r="I37" s="14">
        <v>78</v>
      </c>
      <c r="J37" s="13">
        <f t="shared" si="0"/>
        <v>187</v>
      </c>
      <c r="K37" s="27"/>
      <c r="L37" s="27"/>
      <c r="M37" s="13">
        <f t="shared" si="1"/>
        <v>187</v>
      </c>
      <c r="N37" s="13">
        <v>27</v>
      </c>
      <c r="O37" s="10"/>
    </row>
    <row r="38" spans="2:15" ht="14.25">
      <c r="B38" s="11">
        <v>28</v>
      </c>
      <c r="C38" s="69">
        <v>57</v>
      </c>
      <c r="D38" s="109" t="s">
        <v>194</v>
      </c>
      <c r="E38" s="110" t="s">
        <v>217</v>
      </c>
      <c r="F38" s="110" t="s">
        <v>8</v>
      </c>
      <c r="G38" s="14">
        <v>62</v>
      </c>
      <c r="H38" s="14">
        <v>52</v>
      </c>
      <c r="I38" s="14">
        <v>67</v>
      </c>
      <c r="J38" s="13">
        <f t="shared" si="0"/>
        <v>181</v>
      </c>
      <c r="K38" s="27"/>
      <c r="L38" s="27"/>
      <c r="M38" s="13">
        <f t="shared" si="1"/>
        <v>181</v>
      </c>
      <c r="N38" s="13">
        <v>28</v>
      </c>
      <c r="O38" s="10"/>
    </row>
    <row r="39" spans="2:15" ht="14.25">
      <c r="B39" s="11">
        <v>29</v>
      </c>
      <c r="C39" s="69">
        <v>98</v>
      </c>
      <c r="D39" s="109" t="s">
        <v>106</v>
      </c>
      <c r="E39" s="110" t="s">
        <v>107</v>
      </c>
      <c r="F39" s="110" t="s">
        <v>190</v>
      </c>
      <c r="G39" s="14">
        <v>45</v>
      </c>
      <c r="H39" s="14">
        <v>57</v>
      </c>
      <c r="I39" s="14">
        <v>61</v>
      </c>
      <c r="J39" s="13">
        <f t="shared" si="0"/>
        <v>163</v>
      </c>
      <c r="K39" s="27"/>
      <c r="L39" s="27"/>
      <c r="M39" s="13">
        <f t="shared" si="1"/>
        <v>163</v>
      </c>
      <c r="N39" s="13">
        <v>29</v>
      </c>
      <c r="O39" s="10"/>
    </row>
    <row r="40" spans="2:15" ht="14.25">
      <c r="B40" s="11">
        <v>30</v>
      </c>
      <c r="C40" s="69">
        <v>100</v>
      </c>
      <c r="D40" s="109" t="s">
        <v>206</v>
      </c>
      <c r="E40" s="110" t="s">
        <v>109</v>
      </c>
      <c r="F40" s="110" t="s">
        <v>190</v>
      </c>
      <c r="G40" s="14">
        <v>58</v>
      </c>
      <c r="H40" s="14">
        <v>85</v>
      </c>
      <c r="I40" s="14">
        <v>0</v>
      </c>
      <c r="J40" s="13">
        <f t="shared" si="0"/>
        <v>143</v>
      </c>
      <c r="K40" s="27"/>
      <c r="L40" s="27"/>
      <c r="M40" s="13">
        <f t="shared" si="1"/>
        <v>143</v>
      </c>
      <c r="N40" s="13">
        <v>30</v>
      </c>
      <c r="O40" s="10"/>
    </row>
    <row r="41" spans="2:15" ht="14.25">
      <c r="B41" s="11">
        <v>31</v>
      </c>
      <c r="C41" s="69">
        <v>83</v>
      </c>
      <c r="D41" s="109" t="s">
        <v>185</v>
      </c>
      <c r="E41" s="110">
        <v>467</v>
      </c>
      <c r="F41" s="110" t="s">
        <v>190</v>
      </c>
      <c r="G41" s="14">
        <v>0</v>
      </c>
      <c r="H41" s="14">
        <v>74</v>
      </c>
      <c r="I41" s="14">
        <v>44</v>
      </c>
      <c r="J41" s="13">
        <f t="shared" si="0"/>
        <v>118</v>
      </c>
      <c r="K41" s="27"/>
      <c r="L41" s="27"/>
      <c r="M41" s="13">
        <f t="shared" si="1"/>
        <v>118</v>
      </c>
      <c r="N41" s="13">
        <v>31</v>
      </c>
      <c r="O41" s="10"/>
    </row>
    <row r="42" spans="2:15" ht="14.25">
      <c r="B42" s="11">
        <v>32</v>
      </c>
      <c r="C42" s="67">
        <v>78</v>
      </c>
      <c r="D42" s="109" t="s">
        <v>153</v>
      </c>
      <c r="E42" s="110" t="s">
        <v>140</v>
      </c>
      <c r="F42" s="110" t="s">
        <v>8</v>
      </c>
      <c r="G42" s="14">
        <v>30</v>
      </c>
      <c r="H42" s="14">
        <v>37</v>
      </c>
      <c r="I42" s="14">
        <v>36</v>
      </c>
      <c r="J42" s="13">
        <f t="shared" si="0"/>
        <v>103</v>
      </c>
      <c r="K42" s="27"/>
      <c r="L42" s="27"/>
      <c r="M42" s="13">
        <f t="shared" si="1"/>
        <v>103</v>
      </c>
      <c r="N42" s="13">
        <v>32</v>
      </c>
      <c r="O42" s="10"/>
    </row>
    <row r="44" spans="4:10" ht="14.25">
      <c r="D44" s="32" t="s">
        <v>23</v>
      </c>
      <c r="E44" s="146" t="s">
        <v>25</v>
      </c>
      <c r="F44" s="146"/>
      <c r="G44" s="146"/>
      <c r="H44" s="60" t="s">
        <v>178</v>
      </c>
      <c r="I44" s="60"/>
      <c r="J44" s="60"/>
    </row>
    <row r="46" spans="4:8" ht="14.25">
      <c r="D46" t="s">
        <v>22</v>
      </c>
      <c r="E46" s="147" t="s">
        <v>25</v>
      </c>
      <c r="F46" s="148"/>
      <c r="G46" s="148"/>
      <c r="H46" s="60" t="s">
        <v>91</v>
      </c>
    </row>
    <row r="48" spans="4:8" ht="14.25">
      <c r="D48" t="s">
        <v>24</v>
      </c>
      <c r="E48" s="147" t="s">
        <v>25</v>
      </c>
      <c r="F48" s="148"/>
      <c r="G48" s="148"/>
      <c r="H48" t="s">
        <v>179</v>
      </c>
    </row>
    <row r="51" spans="5:6" ht="14.25">
      <c r="E51" s="149" t="s">
        <v>26</v>
      </c>
      <c r="F51" s="149"/>
    </row>
    <row r="52" spans="4:8" ht="14.25">
      <c r="D52" s="81" t="s">
        <v>27</v>
      </c>
      <c r="E52" s="146" t="s">
        <v>25</v>
      </c>
      <c r="F52" s="146"/>
      <c r="G52" s="146"/>
      <c r="H52" s="146"/>
    </row>
    <row r="54" spans="4:8" ht="14.25">
      <c r="D54" t="s">
        <v>183</v>
      </c>
      <c r="E54" s="146" t="s">
        <v>25</v>
      </c>
      <c r="F54" s="146"/>
      <c r="G54" s="146"/>
      <c r="H54" s="146"/>
    </row>
    <row r="56" spans="4:8" ht="14.25">
      <c r="D56" t="s">
        <v>78</v>
      </c>
      <c r="E56" s="146" t="s">
        <v>25</v>
      </c>
      <c r="F56" s="146"/>
      <c r="G56" s="146"/>
      <c r="H56" s="146"/>
    </row>
  </sheetData>
  <sheetProtection/>
  <autoFilter ref="B10:N42">
    <sortState ref="B11:N56">
      <sortCondition descending="1" sortBy="value" ref="J11:J56"/>
    </sortState>
  </autoFilter>
  <mergeCells count="14">
    <mergeCell ref="E46:G46"/>
    <mergeCell ref="E48:G48"/>
    <mergeCell ref="E52:H52"/>
    <mergeCell ref="E54:H54"/>
    <mergeCell ref="F3:J3"/>
    <mergeCell ref="E7:H7"/>
    <mergeCell ref="H4:N4"/>
    <mergeCell ref="E6:H6"/>
    <mergeCell ref="E5:L5"/>
    <mergeCell ref="E56:H56"/>
    <mergeCell ref="E8:F8"/>
    <mergeCell ref="E51:F51"/>
    <mergeCell ref="I8:J8"/>
    <mergeCell ref="E44:G44"/>
  </mergeCells>
  <printOptions/>
  <pageMargins left="0.15748031496062992" right="0.15748031496062992" top="0.3937007874015748" bottom="0.15748031496062992" header="0.15748031496062992" footer="0.15748031496062992"/>
  <pageSetup fitToHeight="1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</dc:creator>
  <cp:keywords/>
  <dc:description/>
  <cp:lastModifiedBy>Leszek</cp:lastModifiedBy>
  <cp:lastPrinted>2013-08-03T21:56:23Z</cp:lastPrinted>
  <dcterms:created xsi:type="dcterms:W3CDTF">2009-05-19T13:20:13Z</dcterms:created>
  <dcterms:modified xsi:type="dcterms:W3CDTF">2013-08-09T07:50:08Z</dcterms:modified>
  <cp:category/>
  <cp:version/>
  <cp:contentType/>
  <cp:contentStatus/>
</cp:coreProperties>
</file>